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DATA\DOKUMENTY\Šurková-Gémešová\BB VÚC foyer\Rozpočet nový\"/>
    </mc:Choice>
  </mc:AlternateContent>
  <bookViews>
    <workbookView xWindow="0" yWindow="0" windowWidth="0" windowHeight="0"/>
  </bookViews>
  <sheets>
    <sheet name="Rekapitulácia stavby" sheetId="1" r:id="rId1"/>
    <sheet name="E - Elektroinštalácia, sl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'E - Elektroinštalácia, sl...'!$C$121:$K$151</definedName>
    <definedName name="_xlnm.Print_Area" localSheetId="1">'E - Elektroinštalácia, sl...'!$C$4:$J$76,'E - Elektroinštalácia, sl...'!$C$82:$J$103,'E - Elektroinštalácia, sl...'!$C$109:$K$151</definedName>
    <definedName name="_xlnm.Print_Titles" localSheetId="1">'E - Elektroinštalácia, sl...'!$121:$121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8"/>
  <c r="F118"/>
  <c r="F116"/>
  <c r="E114"/>
  <c r="J91"/>
  <c r="F91"/>
  <c r="F89"/>
  <c r="E87"/>
  <c r="J24"/>
  <c r="E24"/>
  <c r="J119"/>
  <c r="J23"/>
  <c r="J18"/>
  <c r="E18"/>
  <c r="F119"/>
  <c r="J17"/>
  <c r="J12"/>
  <c r="J116"/>
  <c r="E7"/>
  <c r="E112"/>
  <c i="1" r="L90"/>
  <c r="AM90"/>
  <c r="AM89"/>
  <c r="L89"/>
  <c r="AM87"/>
  <c r="L87"/>
  <c r="L85"/>
  <c r="L84"/>
  <c i="2" r="BK151"/>
  <c r="J151"/>
  <c r="BK150"/>
  <c r="J150"/>
  <c r="BK148"/>
  <c r="J148"/>
  <c r="BK147"/>
  <c r="J147"/>
  <c r="BK146"/>
  <c r="J146"/>
  <c r="BK145"/>
  <c r="J145"/>
  <c r="BK143"/>
  <c r="J143"/>
  <c r="BK142"/>
  <c r="J142"/>
  <c r="BK141"/>
  <c r="J141"/>
  <c r="BK140"/>
  <c r="J140"/>
  <c r="BK139"/>
  <c r="J139"/>
  <c r="BK138"/>
  <c r="J138"/>
  <c r="BK137"/>
  <c r="J137"/>
  <c r="BK136"/>
  <c r="J136"/>
  <c r="BK135"/>
  <c r="J135"/>
  <c r="BK134"/>
  <c r="J134"/>
  <c r="BK133"/>
  <c r="J133"/>
  <c r="BK132"/>
  <c r="J132"/>
  <c r="BK131"/>
  <c r="J131"/>
  <c r="BK128"/>
  <c r="J128"/>
  <c r="BK127"/>
  <c r="J127"/>
  <c r="BK126"/>
  <c r="J126"/>
  <c r="BK125"/>
  <c r="J125"/>
  <c i="1" r="AS94"/>
  <c i="2" l="1" r="BK124"/>
  <c r="J124"/>
  <c r="J98"/>
  <c r="P124"/>
  <c r="P123"/>
  <c r="R124"/>
  <c r="R123"/>
  <c r="T124"/>
  <c r="T123"/>
  <c r="BK130"/>
  <c r="J130"/>
  <c r="J100"/>
  <c r="P130"/>
  <c r="R130"/>
  <c r="R129"/>
  <c r="T130"/>
  <c r="BK144"/>
  <c r="J144"/>
  <c r="J101"/>
  <c r="P144"/>
  <c r="R144"/>
  <c r="T144"/>
  <c r="BK149"/>
  <c r="J149"/>
  <c r="J102"/>
  <c r="P149"/>
  <c r="R149"/>
  <c r="T149"/>
  <c r="E85"/>
  <c r="J89"/>
  <c r="F92"/>
  <c r="J92"/>
  <c r="BF125"/>
  <c r="BF126"/>
  <c r="BF127"/>
  <c r="BF128"/>
  <c r="BF131"/>
  <c r="BF132"/>
  <c r="BF133"/>
  <c r="BF134"/>
  <c r="BF135"/>
  <c r="BF136"/>
  <c r="BF137"/>
  <c r="BF138"/>
  <c r="BF139"/>
  <c r="BF140"/>
  <c r="BF141"/>
  <c r="BF142"/>
  <c r="BF143"/>
  <c r="BF145"/>
  <c r="BF146"/>
  <c r="BF147"/>
  <c r="BF148"/>
  <c r="BF150"/>
  <c r="BF151"/>
  <c r="F33"/>
  <c i="1" r="AZ95"/>
  <c r="AZ94"/>
  <c r="W29"/>
  <c i="2" r="F37"/>
  <c i="1" r="BD95"/>
  <c r="BD94"/>
  <c r="W33"/>
  <c i="2" r="J33"/>
  <c i="1" r="AV95"/>
  <c i="2" r="F35"/>
  <c i="1" r="BB95"/>
  <c r="BB94"/>
  <c r="W31"/>
  <c i="2" r="F36"/>
  <c i="1" r="BC95"/>
  <c r="BC94"/>
  <c r="W32"/>
  <c i="2" l="1" r="R122"/>
  <c r="T129"/>
  <c r="P129"/>
  <c r="P122"/>
  <c i="1" r="AU95"/>
  <c i="2" r="T122"/>
  <c r="BK123"/>
  <c r="J123"/>
  <c r="J97"/>
  <c r="BK129"/>
  <c r="J129"/>
  <c r="J99"/>
  <c i="1" r="AU94"/>
  <c r="AX94"/>
  <c i="2" r="J34"/>
  <c i="1" r="AW95"/>
  <c r="AT95"/>
  <c r="AV94"/>
  <c r="AK29"/>
  <c i="2" r="F34"/>
  <c i="1" r="BA95"/>
  <c r="BA94"/>
  <c r="W30"/>
  <c r="AY94"/>
  <c i="2" l="1" r="BK122"/>
  <c r="J122"/>
  <c r="J96"/>
  <c i="1" r="AW94"/>
  <c r="AK30"/>
  <c l="1" r="AT94"/>
  <c i="2" r="J30"/>
  <c i="1" r="AG95"/>
  <c r="AG94"/>
  <c r="AK26"/>
  <c r="AK35"/>
  <c l="1" r="AN94"/>
  <c r="AN95"/>
  <c i="2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<sst xmlns="http://schemas.openxmlformats.org/spreadsheetml/2006/main">
  <si>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</si>
  <si>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</si>
  <si>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</si>
  <si>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</si>
  <si>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</si>
  <si>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{1a5ea77d-8c82-4a84-b944-a3c8ae24ad6d}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</si>
  <si>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</si>
  <si>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</si>
  <si>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</si>
  <si>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</si>
  <si>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</si>
  <si>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</si>
  <si>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2396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</si>
  <si>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</si>
  <si>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</si>
  <si>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Úpravy vstupného foyer 1.NP, Námestie SNP 23, Banská Bystrica</t>
  </si>
  <si>
    <t>JKSO:</t>
  </si>
  <si>
    <t>KS:</t>
  </si>
  <si>
    <t>Miesto:</t>
  </si>
  <si>
    <t xml:space="preserve"> </t>
  </si>
  <si>
    <t>Dátum:</t>
  </si>
  <si>
    <t>11. 2. 2020</t>
  </si>
  <si>
    <t>Objednávateľ:</t>
  </si>
  <si>
    <t>IČO:</t>
  </si>
  <si>
    <t>Banskobystrický samosprávny kraj</t>
  </si>
  <si>
    <t>IČ DPH:</t>
  </si>
  <si>
    <t>Zhotoviteľ:</t>
  </si>
  <si>
    <t>Vyplň údaj</t>
  </si>
  <si>
    <t>Projektant:</t>
  </si>
  <si>
    <t>Kotrle Antonín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</si>
  <si>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</si>
  <si>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</si>
  <si>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</si>
  <si>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</si>
  <si>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</si>
  <si>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</si>
  <si>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</si>
  <si>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</si>
  <si>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</si>
  <si>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</si>
  <si>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</si>
  <si>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</si>
  <si>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</si>
  <si>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</si>
  <si>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</si>
  <si>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</si>
  <si>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</si>
  <si>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</si>
  <si>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</si>
  <si>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</si>
  <si>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</si>
  <si>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</si>
  <si>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</si>
  <si>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</si>
  <si>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</si>
  <si>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</si>
  <si>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</si>
  <si>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</si>
  <si>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</si>
  <si>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</si>
  <si>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</si>
  <si>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</si>
  <si>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</si>
  <si>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</si>
  <si>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</si>
  <si>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</si>
  <si>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</si>
  <si>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</si>
  <si>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</si>
  <si>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</si>
  <si>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</si>
  <si>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</si>
  <si>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</si>
  <si>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</si>
  <si>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</si>
  <si>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</si>
  <si>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</si>
  <si>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</si>
  <si>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</si>
  <si>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E</t>
  </si>
  <si>
    <t>Elektroinštalácia, slaboprúd</t>
  </si>
  <si>
    <t>STA</t>
  </si>
  <si>
    <t>1</t>
  </si>
  <si>
    <t>{a5202aad-b72d-496b-b968-412bf68a0c23}</t>
  </si>
  <si>
    <t>KRYCÍ LIST ROZPOČTU</t>
  </si>
  <si>
    <t>Objekt:</t>
  </si>
  <si>
    <t>E - Elektroinštalácia, slaboprúd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</si>
  <si>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</si>
  <si>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</si>
  <si>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</si>
  <si>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</si>
  <si>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</si>
  <si>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</si>
  <si>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</si>
  <si>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M - Práce a dodávky M</t>
  </si>
  <si>
    <t xml:space="preserve">    21-M - Elektromontáže</t>
  </si>
  <si>
    <t xml:space="preserve">    22-M - Montáže oznamovacích a zabezpečovacích zariadení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</si>
  <si>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</si>
  <si>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</si>
  <si>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</si>
  <si>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</si>
  <si>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</si>
  <si>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</si>
  <si>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</si>
  <si>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</si>
  <si>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</si>
  <si>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</si>
  <si>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</si>
  <si>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</si>
  <si>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</si>
  <si>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</si>
  <si>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</si>
  <si>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</si>
  <si>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</si>
  <si>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</si>
  <si>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18</t>
  </si>
  <si>
    <t>K</t>
  </si>
  <si>
    <t>971035805</t>
  </si>
  <si>
    <t>Vrty príklepovým vrtákom do D 30 mm do stien alebo smerom dole do tehál -0.00001t</t>
  </si>
  <si>
    <t>cm</t>
  </si>
  <si>
    <t>4</t>
  </si>
  <si>
    <t>2</t>
  </si>
  <si>
    <t>-803712028</t>
  </si>
  <si>
    <t>973031616</t>
  </si>
  <si>
    <t xml:space="preserve">Vysekanie kapsy pre klátiky a krabice, veľkosti do 100x100x50 mm,  -0,00100t</t>
  </si>
  <si>
    <t>ks</t>
  </si>
  <si>
    <t>-1636270802</t>
  </si>
  <si>
    <t>23</t>
  </si>
  <si>
    <t>974031121</t>
  </si>
  <si>
    <t xml:space="preserve">Vysekanie rýh v akomkoľvek murive tehlovom na akúkoľvek maltu do hĺbky 30 mm a š. do 30 mm,  -0,00200 t</t>
  </si>
  <si>
    <t>m</t>
  </si>
  <si>
    <t>219321120</t>
  </si>
  <si>
    <t>25</t>
  </si>
  <si>
    <t>974031132</t>
  </si>
  <si>
    <t xml:space="preserve">Vysekanie rýh v akomkoľvek murive tehlovom na akúkoľvek maltu do hĺbky 50 mm a š. do 70 mm,  -0,00600t - ODHAD</t>
  </si>
  <si>
    <t>1520814992</t>
  </si>
  <si>
    <t>M</t>
  </si>
  <si>
    <t>Práce a dodávky M</t>
  </si>
  <si>
    <t>3</t>
  </si>
  <si>
    <t>21-M</t>
  </si>
  <si>
    <t>Elektromontáže</t>
  </si>
  <si>
    <t>26</t>
  </si>
  <si>
    <t>210010026</t>
  </si>
  <si>
    <t>Rúrka ohybná elektroinštalačná z PVC typ FXP 25, uložená pevne - ODHAD</t>
  </si>
  <si>
    <t>64</t>
  </si>
  <si>
    <t>-296131807</t>
  </si>
  <si>
    <t>27</t>
  </si>
  <si>
    <t>345710009200</t>
  </si>
  <si>
    <t>Rúrka ohybná vlnitá pancierová PVC-U, FXP DN 25</t>
  </si>
  <si>
    <t>128</t>
  </si>
  <si>
    <t>1384907653</t>
  </si>
  <si>
    <t>210010301</t>
  </si>
  <si>
    <t>Krabica prístrojová bez zapojenia (1901, KP 68, KZ 3)</t>
  </si>
  <si>
    <t>-1208852707</t>
  </si>
  <si>
    <t>345410002400</t>
  </si>
  <si>
    <t>Krabica univerzálna z PVC pod omietku KU 68-1901,Dxh 73x42 mm, KOPOS</t>
  </si>
  <si>
    <t>1532644116</t>
  </si>
  <si>
    <t>210111011</t>
  </si>
  <si>
    <t>Domová zásuvka polozapustená alebo zapustená vrátane zapojenia 10/16 A 250 V 2P + Z</t>
  </si>
  <si>
    <t>-998784102</t>
  </si>
  <si>
    <t>10</t>
  </si>
  <si>
    <t>345510005810</t>
  </si>
  <si>
    <t>Jednozásuvka domová zapustená, 230V, 16A, IP20, clonky, nešpecifikovaná (ABB, LEGRAND, apod.)</t>
  </si>
  <si>
    <t>1661025154</t>
  </si>
  <si>
    <t>11</t>
  </si>
  <si>
    <t>210111012</t>
  </si>
  <si>
    <t>Domová zásuvka polozapustená alebo zapustená, 10/16 A 250 V 2P + Z 2 x zapojenie</t>
  </si>
  <si>
    <t>-2054045176</t>
  </si>
  <si>
    <t>12</t>
  </si>
  <si>
    <t>-270585496</t>
  </si>
  <si>
    <t>5</t>
  </si>
  <si>
    <t>210800146</t>
  </si>
  <si>
    <t>Kábel medený uložený pevne CYKY 450/750 V 3x1,5</t>
  </si>
  <si>
    <t>-746900693</t>
  </si>
  <si>
    <t>6</t>
  </si>
  <si>
    <t>341110000700</t>
  </si>
  <si>
    <t>Kábel medený CYKY-J 3x1,5 mm2</t>
  </si>
  <si>
    <t>1394965346</t>
  </si>
  <si>
    <t>7</t>
  </si>
  <si>
    <t>210800147</t>
  </si>
  <si>
    <t>Kábel medený uložený pevne CYKY 450/750 V 3x2,5</t>
  </si>
  <si>
    <t>31251248</t>
  </si>
  <si>
    <t>8</t>
  </si>
  <si>
    <t>341110000800</t>
  </si>
  <si>
    <t>Kábel medený CYKY-J 3x2,5 mm2</t>
  </si>
  <si>
    <t>-559686712</t>
  </si>
  <si>
    <t>13</t>
  </si>
  <si>
    <t>210962002</t>
  </si>
  <si>
    <t>Demontáž svietidla - žiarovkové bytové stropné prisadené 1 zdroj so sklom</t>
  </si>
  <si>
    <t>-1846805847</t>
  </si>
  <si>
    <t>22-M</t>
  </si>
  <si>
    <t>Montáže oznamovacích a zabezpečovacích zariadení</t>
  </si>
  <si>
    <t>30</t>
  </si>
  <si>
    <t>220511002</t>
  </si>
  <si>
    <t>Montáž zásuvky 2xRJ45 pod omietku</t>
  </si>
  <si>
    <t>2088591387</t>
  </si>
  <si>
    <t>31</t>
  </si>
  <si>
    <t>374590001620</t>
  </si>
  <si>
    <t>Zásuvka dátová 2xRJ45 cat 6A STP, nešpecifikovaná (ABB, LEGRAND, apod.)</t>
  </si>
  <si>
    <t>-360226922</t>
  </si>
  <si>
    <t>32</t>
  </si>
  <si>
    <t>220511031</t>
  </si>
  <si>
    <t>Kábel v rúrkach - ODHAD</t>
  </si>
  <si>
    <t>-2105863542</t>
  </si>
  <si>
    <t>33</t>
  </si>
  <si>
    <t>341230001910</t>
  </si>
  <si>
    <t>Kábel medený dátový STP 4P cat. 6A</t>
  </si>
  <si>
    <t>1067002715</t>
  </si>
  <si>
    <t>HZS</t>
  </si>
  <si>
    <t>Hodinové zúčtovacie sadzby</t>
  </si>
  <si>
    <t>21</t>
  </si>
  <si>
    <t>HZS000113</t>
  </si>
  <si>
    <t>Stavebno montážne práce náročné ucelené - odborné, tvorivé remeselné (Tr. 3) v rozsahu viac ako 8 hodín</t>
  </si>
  <si>
    <t>hod</t>
  </si>
  <si>
    <t>512</t>
  </si>
  <si>
    <t>-1257637327</t>
  </si>
  <si>
    <t>22</t>
  </si>
  <si>
    <t>HZS000114</t>
  </si>
  <si>
    <t>Stavebno montážne práce najnáročnejšie na odbornosť - prehliadky pracoviska a revízie (Tr. 4) v rozsahu viac ako 8 hodín</t>
  </si>
  <si>
    <t>-122463735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</si>
</sst>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167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6</v>
      </c>
    </row>
    <row r="5" s="1" customFormat="1" ht="12" customHeight="1">
      <c r="B5" s="18"/>
      <c r="C5" s="19"/>
      <c r="D5" s="23" t="s">
        <v>11</v>
      </c>
      <c r="E5" s="19"/>
      <c r="F5" s="19"/>
      <c r="G5" s="19"/>
      <c r="H5" s="19"/>
      <c r="I5" s="19"/>
      <c r="J5" s="19"/>
      <c r="K5" s="24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13</v>
      </c>
      <c r="BS5" s="14" t="s">
        <v>6</v>
      </c>
    </row>
    <row r="6" s="1" customFormat="1" ht="36.96" customHeight="1">
      <c r="B6" s="18"/>
      <c r="C6" s="19"/>
      <c r="D6" s="26" t="s">
        <v>14</v>
      </c>
      <c r="E6" s="19"/>
      <c r="F6" s="19"/>
      <c r="G6" s="19"/>
      <c r="H6" s="19"/>
      <c r="I6" s="19"/>
      <c r="J6" s="19"/>
      <c r="K6" s="27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16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17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18</v>
      </c>
      <c r="E8" s="19"/>
      <c r="F8" s="19"/>
      <c r="G8" s="19"/>
      <c r="H8" s="19"/>
      <c r="I8" s="19"/>
      <c r="J8" s="19"/>
      <c r="K8" s="24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20</v>
      </c>
      <c r="AL8" s="19"/>
      <c r="AM8" s="19"/>
      <c r="AN8" s="30" t="s">
        <v>21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23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23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23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31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23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31</v>
      </c>
    </row>
    <row r="20" s="1" customFormat="1" ht="18.48" customHeight="1">
      <c r="B20" s="18"/>
      <c r="C20" s="19"/>
      <c r="D20" s="19"/>
      <c r="E20" s="24" t="s">
        <v>19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0.20000000000000001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0.20000000000000001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11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2396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14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Úpravy vstupného foyer 1.NP, Námestie SNP 23, Banská Bystrica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18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20</v>
      </c>
      <c r="AJ87" s="37"/>
      <c r="AK87" s="37"/>
      <c r="AL87" s="37"/>
      <c r="AM87" s="76" t="str">
        <f>IF(AN8= "","",AN8)</f>
        <v>11. 2. 2020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22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Banskobystrický samosprávny kraj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28</v>
      </c>
      <c r="AJ89" s="37"/>
      <c r="AK89" s="37"/>
      <c r="AL89" s="37"/>
      <c r="AM89" s="77" t="str">
        <f>IF(E17="","",E17)</f>
        <v>Kotrle Antonín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26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16.5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'E - Elektroinštalácia, sl...'!J30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'E - Elektroinštalácia, sl...'!P122</f>
        <v>0</v>
      </c>
      <c r="AV95" s="125">
        <f>'E - Elektroinštalácia, sl...'!J33</f>
        <v>0</v>
      </c>
      <c r="AW95" s="125">
        <f>'E - Elektroinštalácia, sl...'!J34</f>
        <v>0</v>
      </c>
      <c r="AX95" s="125">
        <f>'E - Elektroinštalácia, sl...'!J35</f>
        <v>0</v>
      </c>
      <c r="AY95" s="125">
        <f>'E - Elektroinštalácia, sl...'!J36</f>
        <v>0</v>
      </c>
      <c r="AZ95" s="125">
        <f>'E - Elektroinštalácia, sl...'!F33</f>
        <v>0</v>
      </c>
      <c r="BA95" s="125">
        <f>'E - Elektroinštalácia, sl...'!F34</f>
        <v>0</v>
      </c>
      <c r="BB95" s="125">
        <f>'E - Elektroinštalácia, sl...'!F35</f>
        <v>0</v>
      </c>
      <c r="BC95" s="125">
        <f>'E - Elektroinštalácia, sl...'!F36</f>
        <v>0</v>
      </c>
      <c r="BD95" s="127">
        <f>'E - Elektroinštalácia, sl...'!F37</f>
        <v>0</v>
      </c>
      <c r="BE95" s="7"/>
      <c r="BT95" s="128" t="s">
        <v>82</v>
      </c>
      <c r="BV95" s="128" t="s">
        <v>76</v>
      </c>
      <c r="BW95" s="128" t="s">
        <v>83</v>
      </c>
      <c r="BX95" s="128" t="s">
        <v>5</v>
      </c>
      <c r="CL95" s="128" t="s">
        <v>1</v>
      </c>
      <c r="CM95" s="128" t="s">
        <v>74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zMrsUpXqCS9lE+1GVlNF/+tI8jriJYb7UruGBNFDOUhjsXH4jRmS4zdHUdQG/RWkYqR8IMjClRO8QDAdHsjRoQ==" hashValue="54Wa7iNvA1IpV53G9ynwhaT/UEDHTV45ySbQQkB2QyQD/UFpqtCagONKR7hO/2OgKtQjwG1ADQYjyrQxW1iXF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E - Elektroinštalácia, s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7"/>
      <c r="AT3" s="14" t="s">
        <v>74</v>
      </c>
    </row>
    <row r="4" s="1" customFormat="1" ht="24.96" customHeight="1">
      <c r="B4" s="17"/>
      <c r="D4" s="133" t="s">
        <v>84</v>
      </c>
      <c r="I4" s="129"/>
      <c r="L4" s="17"/>
      <c r="M4" s="134" t="s">
        <v>9</v>
      </c>
      <c r="AT4" s="14" t="s">
        <v>4</v>
      </c>
    </row>
    <row r="5" s="1" customFormat="1" ht="6.96" customHeight="1">
      <c r="B5" s="17"/>
      <c r="I5" s="129"/>
      <c r="L5" s="17"/>
    </row>
    <row r="6" s="1" customFormat="1" ht="12" customHeight="1">
      <c r="B6" s="17"/>
      <c r="D6" s="135" t="s">
        <v>14</v>
      </c>
      <c r="I6" s="129"/>
      <c r="L6" s="17"/>
    </row>
    <row r="7" s="1" customFormat="1" ht="16.5" customHeight="1">
      <c r="B7" s="17"/>
      <c r="E7" s="136" t="str">
        <f>'Rekapitulácia stavby'!K6</f>
        <v>Úpravy vstupného foyer 1.NP, Námestie SNP 23, Banská Bystrica</v>
      </c>
      <c r="F7" s="135"/>
      <c r="G7" s="135"/>
      <c r="H7" s="135"/>
      <c r="I7" s="129"/>
      <c r="L7" s="17"/>
    </row>
    <row r="8" s="2" customFormat="1" ht="12" customHeight="1">
      <c r="A8" s="35"/>
      <c r="B8" s="41"/>
      <c r="C8" s="35"/>
      <c r="D8" s="135" t="s">
        <v>85</v>
      </c>
      <c r="E8" s="35"/>
      <c r="F8" s="35"/>
      <c r="G8" s="35"/>
      <c r="H8" s="35"/>
      <c r="I8" s="137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8" t="s">
        <v>86</v>
      </c>
      <c r="F9" s="35"/>
      <c r="G9" s="35"/>
      <c r="H9" s="35"/>
      <c r="I9" s="137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37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5" t="s">
        <v>16</v>
      </c>
      <c r="E11" s="35"/>
      <c r="F11" s="139" t="s">
        <v>1</v>
      </c>
      <c r="G11" s="35"/>
      <c r="H11" s="35"/>
      <c r="I11" s="140" t="s">
        <v>17</v>
      </c>
      <c r="J11" s="139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5" t="s">
        <v>18</v>
      </c>
      <c r="E12" s="35"/>
      <c r="F12" s="139" t="s">
        <v>19</v>
      </c>
      <c r="G12" s="35"/>
      <c r="H12" s="35"/>
      <c r="I12" s="140" t="s">
        <v>20</v>
      </c>
      <c r="J12" s="141" t="str">
        <f>'Rekapitulácia stavby'!AN8</f>
        <v>11. 2. 2020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7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5" t="s">
        <v>22</v>
      </c>
      <c r="E14" s="35"/>
      <c r="F14" s="35"/>
      <c r="G14" s="35"/>
      <c r="H14" s="35"/>
      <c r="I14" s="140" t="s">
        <v>23</v>
      </c>
      <c r="J14" s="139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9" t="s">
        <v>24</v>
      </c>
      <c r="F15" s="35"/>
      <c r="G15" s="35"/>
      <c r="H15" s="35"/>
      <c r="I15" s="140" t="s">
        <v>25</v>
      </c>
      <c r="J15" s="139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7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5" t="s">
        <v>26</v>
      </c>
      <c r="E17" s="35"/>
      <c r="F17" s="35"/>
      <c r="G17" s="35"/>
      <c r="H17" s="35"/>
      <c r="I17" s="140" t="s">
        <v>23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39"/>
      <c r="G18" s="139"/>
      <c r="H18" s="139"/>
      <c r="I18" s="140" t="s">
        <v>25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7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5" t="s">
        <v>28</v>
      </c>
      <c r="E20" s="35"/>
      <c r="F20" s="35"/>
      <c r="G20" s="35"/>
      <c r="H20" s="35"/>
      <c r="I20" s="140" t="s">
        <v>23</v>
      </c>
      <c r="J20" s="139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9" t="s">
        <v>29</v>
      </c>
      <c r="F21" s="35"/>
      <c r="G21" s="35"/>
      <c r="H21" s="35"/>
      <c r="I21" s="140" t="s">
        <v>25</v>
      </c>
      <c r="J21" s="139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7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5" t="s">
        <v>32</v>
      </c>
      <c r="E23" s="35"/>
      <c r="F23" s="35"/>
      <c r="G23" s="35"/>
      <c r="H23" s="35"/>
      <c r="I23" s="140" t="s">
        <v>23</v>
      </c>
      <c r="J23" s="139" t="str">
        <f>IF('Rekapitulácia stavby'!AN19="","",'Rekapitulácia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9" t="str">
        <f>IF('Rekapitulácia stavby'!E20="","",'Rekapitulácia stavby'!E20)</f>
        <v xml:space="preserve"> </v>
      </c>
      <c r="F24" s="35"/>
      <c r="G24" s="35"/>
      <c r="H24" s="35"/>
      <c r="I24" s="140" t="s">
        <v>25</v>
      </c>
      <c r="J24" s="139" t="str">
        <f>IF('Rekapitulácia stavby'!AN20="","",'Rekapitulácia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7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5" t="s">
        <v>33</v>
      </c>
      <c r="E26" s="35"/>
      <c r="F26" s="35"/>
      <c r="G26" s="35"/>
      <c r="H26" s="35"/>
      <c r="I26" s="137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7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8"/>
      <c r="J29" s="147"/>
      <c r="K29" s="147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9" t="s">
        <v>34</v>
      </c>
      <c r="E30" s="35"/>
      <c r="F30" s="35"/>
      <c r="G30" s="35"/>
      <c r="H30" s="35"/>
      <c r="I30" s="137"/>
      <c r="J30" s="150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7"/>
      <c r="E31" s="147"/>
      <c r="F31" s="147"/>
      <c r="G31" s="147"/>
      <c r="H31" s="147"/>
      <c r="I31" s="148"/>
      <c r="J31" s="147"/>
      <c r="K31" s="147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1" t="s">
        <v>36</v>
      </c>
      <c r="G32" s="35"/>
      <c r="H32" s="35"/>
      <c r="I32" s="152" t="s">
        <v>35</v>
      </c>
      <c r="J32" s="151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3" t="s">
        <v>38</v>
      </c>
      <c r="E33" s="135" t="s">
        <v>39</v>
      </c>
      <c r="F33" s="154">
        <f>ROUND((SUM(BE122:BE151)),  2)</f>
        <v>0</v>
      </c>
      <c r="G33" s="35"/>
      <c r="H33" s="35"/>
      <c r="I33" s="155">
        <v>0.20000000000000001</v>
      </c>
      <c r="J33" s="154">
        <f>ROUND(((SUM(BE122:BE151))*I33),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5" t="s">
        <v>40</v>
      </c>
      <c r="F34" s="154">
        <f>ROUND((SUM(BF122:BF151)),  2)</f>
        <v>0</v>
      </c>
      <c r="G34" s="35"/>
      <c r="H34" s="35"/>
      <c r="I34" s="155">
        <v>0.20000000000000001</v>
      </c>
      <c r="J34" s="154">
        <f>ROUND(((SUM(BF122:BF151))*I34),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5" t="s">
        <v>41</v>
      </c>
      <c r="F35" s="154">
        <f>ROUND((SUM(BG122:BG151)),  2)</f>
        <v>0</v>
      </c>
      <c r="G35" s="35"/>
      <c r="H35" s="35"/>
      <c r="I35" s="155">
        <v>0.20000000000000001</v>
      </c>
      <c r="J35" s="154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5" t="s">
        <v>42</v>
      </c>
      <c r="F36" s="154">
        <f>ROUND((SUM(BH122:BH151)),  2)</f>
        <v>0</v>
      </c>
      <c r="G36" s="35"/>
      <c r="H36" s="35"/>
      <c r="I36" s="155">
        <v>0.20000000000000001</v>
      </c>
      <c r="J36" s="154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5" t="s">
        <v>43</v>
      </c>
      <c r="F37" s="154">
        <f>ROUND((SUM(BI122:BI151)),  2)</f>
        <v>0</v>
      </c>
      <c r="G37" s="35"/>
      <c r="H37" s="35"/>
      <c r="I37" s="155">
        <v>0</v>
      </c>
      <c r="J37" s="154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7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61"/>
      <c r="J39" s="162">
        <f>SUM(J30:J37)</f>
        <v>0</v>
      </c>
      <c r="K39" s="163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37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29"/>
      <c r="L41" s="17"/>
    </row>
    <row r="42" s="1" customFormat="1" ht="14.4" customHeight="1">
      <c r="B42" s="17"/>
      <c r="I42" s="129"/>
      <c r="L42" s="17"/>
    </row>
    <row r="43" s="1" customFormat="1" ht="14.4" customHeight="1">
      <c r="B43" s="17"/>
      <c r="I43" s="129"/>
      <c r="L43" s="17"/>
    </row>
    <row r="44" s="1" customFormat="1" ht="14.4" customHeight="1">
      <c r="B44" s="17"/>
      <c r="I44" s="129"/>
      <c r="L44" s="17"/>
    </row>
    <row r="45" s="1" customFormat="1" ht="14.4" customHeight="1">
      <c r="B45" s="17"/>
      <c r="I45" s="129"/>
      <c r="L45" s="17"/>
    </row>
    <row r="46" s="1" customFormat="1" ht="14.4" customHeight="1">
      <c r="B46" s="17"/>
      <c r="I46" s="129"/>
      <c r="L46" s="17"/>
    </row>
    <row r="47" s="1" customFormat="1" ht="14.4" customHeight="1">
      <c r="B47" s="17"/>
      <c r="I47" s="129"/>
      <c r="L47" s="17"/>
    </row>
    <row r="48" s="1" customFormat="1" ht="14.4" customHeight="1">
      <c r="B48" s="17"/>
      <c r="I48" s="129"/>
      <c r="L48" s="17"/>
    </row>
    <row r="49" s="1" customFormat="1" ht="14.4" customHeight="1">
      <c r="B49" s="17"/>
      <c r="I49" s="129"/>
      <c r="L49" s="17"/>
    </row>
    <row r="50" s="2" customFormat="1" ht="14.4" customHeight="1">
      <c r="B50" s="60"/>
      <c r="D50" s="164" t="s">
        <v>47</v>
      </c>
      <c r="E50" s="165"/>
      <c r="F50" s="165"/>
      <c r="G50" s="164" t="s">
        <v>48</v>
      </c>
      <c r="H50" s="165"/>
      <c r="I50" s="166"/>
      <c r="J50" s="165"/>
      <c r="K50" s="16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7" t="s">
        <v>49</v>
      </c>
      <c r="E61" s="168"/>
      <c r="F61" s="169" t="s">
        <v>50</v>
      </c>
      <c r="G61" s="167" t="s">
        <v>49</v>
      </c>
      <c r="H61" s="168"/>
      <c r="I61" s="170"/>
      <c r="J61" s="171" t="s">
        <v>50</v>
      </c>
      <c r="K61" s="168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4" t="s">
        <v>51</v>
      </c>
      <c r="E65" s="172"/>
      <c r="F65" s="172"/>
      <c r="G65" s="164" t="s">
        <v>52</v>
      </c>
      <c r="H65" s="172"/>
      <c r="I65" s="173"/>
      <c r="J65" s="172"/>
      <c r="K65" s="17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7" t="s">
        <v>49</v>
      </c>
      <c r="E76" s="168"/>
      <c r="F76" s="169" t="s">
        <v>50</v>
      </c>
      <c r="G76" s="167" t="s">
        <v>49</v>
      </c>
      <c r="H76" s="168"/>
      <c r="I76" s="170"/>
      <c r="J76" s="171" t="s">
        <v>50</v>
      </c>
      <c r="K76" s="168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4"/>
      <c r="C77" s="175"/>
      <c r="D77" s="175"/>
      <c r="E77" s="175"/>
      <c r="F77" s="175"/>
      <c r="G77" s="175"/>
      <c r="H77" s="175"/>
      <c r="I77" s="176"/>
      <c r="J77" s="175"/>
      <c r="K77" s="175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7"/>
      <c r="C81" s="178"/>
      <c r="D81" s="178"/>
      <c r="E81" s="178"/>
      <c r="F81" s="178"/>
      <c r="G81" s="178"/>
      <c r="H81" s="178"/>
      <c r="I81" s="179"/>
      <c r="J81" s="178"/>
      <c r="K81" s="178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87</v>
      </c>
      <c r="D82" s="37"/>
      <c r="E82" s="37"/>
      <c r="F82" s="37"/>
      <c r="G82" s="37"/>
      <c r="H82" s="37"/>
      <c r="I82" s="1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1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Úpravy vstupného foyer 1.NP, Námestie SNP 23, Banská Bystrica</v>
      </c>
      <c r="F85" s="29"/>
      <c r="G85" s="29"/>
      <c r="H85" s="29"/>
      <c r="I85" s="1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85</v>
      </c>
      <c r="D86" s="37"/>
      <c r="E86" s="37"/>
      <c r="F86" s="37"/>
      <c r="G86" s="37"/>
      <c r="H86" s="37"/>
      <c r="I86" s="1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E - Elektroinštalácia, slaboprúd</v>
      </c>
      <c r="F87" s="37"/>
      <c r="G87" s="37"/>
      <c r="H87" s="37"/>
      <c r="I87" s="1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18</v>
      </c>
      <c r="D89" s="37"/>
      <c r="E89" s="37"/>
      <c r="F89" s="24" t="str">
        <f>F12</f>
        <v xml:space="preserve"> </v>
      </c>
      <c r="G89" s="37"/>
      <c r="H89" s="37"/>
      <c r="I89" s="140" t="s">
        <v>20</v>
      </c>
      <c r="J89" s="76" t="str">
        <f>IF(J12="","",J12)</f>
        <v>11. 2. 2020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22</v>
      </c>
      <c r="D91" s="37"/>
      <c r="E91" s="37"/>
      <c r="F91" s="24" t="str">
        <f>E15</f>
        <v>Banskobystrický samosprávny kraj</v>
      </c>
      <c r="G91" s="37"/>
      <c r="H91" s="37"/>
      <c r="I91" s="140" t="s">
        <v>28</v>
      </c>
      <c r="J91" s="33" t="str">
        <f>E21</f>
        <v>Kotrle Antonín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140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88</v>
      </c>
      <c r="D94" s="182"/>
      <c r="E94" s="182"/>
      <c r="F94" s="182"/>
      <c r="G94" s="182"/>
      <c r="H94" s="182"/>
      <c r="I94" s="183"/>
      <c r="J94" s="184" t="s">
        <v>89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90</v>
      </c>
      <c r="D96" s="37"/>
      <c r="E96" s="37"/>
      <c r="F96" s="37"/>
      <c r="G96" s="37"/>
      <c r="H96" s="37"/>
      <c r="I96" s="1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91</v>
      </c>
    </row>
    <row r="97" s="9" customFormat="1" ht="24.96" customHeight="1">
      <c r="A97" s="9"/>
      <c r="B97" s="186"/>
      <c r="C97" s="187"/>
      <c r="D97" s="188" t="s">
        <v>92</v>
      </c>
      <c r="E97" s="189"/>
      <c r="F97" s="189"/>
      <c r="G97" s="189"/>
      <c r="H97" s="189"/>
      <c r="I97" s="190"/>
      <c r="J97" s="191">
        <f>J123</f>
        <v>0</v>
      </c>
      <c r="K97" s="187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94"/>
      <c r="D98" s="195" t="s">
        <v>93</v>
      </c>
      <c r="E98" s="196"/>
      <c r="F98" s="196"/>
      <c r="G98" s="196"/>
      <c r="H98" s="196"/>
      <c r="I98" s="197"/>
      <c r="J98" s="198">
        <f>J124</f>
        <v>0</v>
      </c>
      <c r="K98" s="19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6"/>
      <c r="C99" s="187"/>
      <c r="D99" s="188" t="s">
        <v>94</v>
      </c>
      <c r="E99" s="189"/>
      <c r="F99" s="189"/>
      <c r="G99" s="189"/>
      <c r="H99" s="189"/>
      <c r="I99" s="190"/>
      <c r="J99" s="191">
        <f>J129</f>
        <v>0</v>
      </c>
      <c r="K99" s="187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94"/>
      <c r="D100" s="195" t="s">
        <v>95</v>
      </c>
      <c r="E100" s="196"/>
      <c r="F100" s="196"/>
      <c r="G100" s="196"/>
      <c r="H100" s="196"/>
      <c r="I100" s="197"/>
      <c r="J100" s="198">
        <f>J130</f>
        <v>0</v>
      </c>
      <c r="K100" s="19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94"/>
      <c r="D101" s="195" t="s">
        <v>96</v>
      </c>
      <c r="E101" s="196"/>
      <c r="F101" s="196"/>
      <c r="G101" s="196"/>
      <c r="H101" s="196"/>
      <c r="I101" s="197"/>
      <c r="J101" s="198">
        <f>J144</f>
        <v>0</v>
      </c>
      <c r="K101" s="19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6"/>
      <c r="C102" s="187"/>
      <c r="D102" s="188" t="s">
        <v>97</v>
      </c>
      <c r="E102" s="189"/>
      <c r="F102" s="189"/>
      <c r="G102" s="189"/>
      <c r="H102" s="189"/>
      <c r="I102" s="190"/>
      <c r="J102" s="191">
        <f>J149</f>
        <v>0</v>
      </c>
      <c r="K102" s="187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1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176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179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98</v>
      </c>
      <c r="D109" s="37"/>
      <c r="E109" s="37"/>
      <c r="F109" s="37"/>
      <c r="G109" s="37"/>
      <c r="H109" s="37"/>
      <c r="I109" s="1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1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14</v>
      </c>
      <c r="D111" s="37"/>
      <c r="E111" s="37"/>
      <c r="F111" s="37"/>
      <c r="G111" s="37"/>
      <c r="H111" s="37"/>
      <c r="I111" s="1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0" t="str">
        <f>E7</f>
        <v>Úpravy vstupného foyer 1.NP, Námestie SNP 23, Banská Bystrica</v>
      </c>
      <c r="F112" s="29"/>
      <c r="G112" s="29"/>
      <c r="H112" s="29"/>
      <c r="I112" s="1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85</v>
      </c>
      <c r="D113" s="37"/>
      <c r="E113" s="37"/>
      <c r="F113" s="37"/>
      <c r="G113" s="37"/>
      <c r="H113" s="37"/>
      <c r="I113" s="1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E - Elektroinštalácia, slaboprúd</v>
      </c>
      <c r="F114" s="37"/>
      <c r="G114" s="37"/>
      <c r="H114" s="37"/>
      <c r="I114" s="1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18</v>
      </c>
      <c r="D116" s="37"/>
      <c r="E116" s="37"/>
      <c r="F116" s="24" t="str">
        <f>F12</f>
        <v xml:space="preserve"> </v>
      </c>
      <c r="G116" s="37"/>
      <c r="H116" s="37"/>
      <c r="I116" s="140" t="s">
        <v>20</v>
      </c>
      <c r="J116" s="76" t="str">
        <f>IF(J12="","",J12)</f>
        <v>11. 2. 2020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22</v>
      </c>
      <c r="D118" s="37"/>
      <c r="E118" s="37"/>
      <c r="F118" s="24" t="str">
        <f>E15</f>
        <v>Banskobystrický samosprávny kraj</v>
      </c>
      <c r="G118" s="37"/>
      <c r="H118" s="37"/>
      <c r="I118" s="140" t="s">
        <v>28</v>
      </c>
      <c r="J118" s="33" t="str">
        <f>E21</f>
        <v>Kotrle Antonín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26</v>
      </c>
      <c r="D119" s="37"/>
      <c r="E119" s="37"/>
      <c r="F119" s="24" t="str">
        <f>IF(E18="","",E18)</f>
        <v>Vyplň údaj</v>
      </c>
      <c r="G119" s="37"/>
      <c r="H119" s="37"/>
      <c r="I119" s="140" t="s">
        <v>32</v>
      </c>
      <c r="J119" s="33" t="str">
        <f>E24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1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200"/>
      <c r="B121" s="201"/>
      <c r="C121" s="202" t="s">
        <v>99</v>
      </c>
      <c r="D121" s="203" t="s">
        <v>59</v>
      </c>
      <c r="E121" s="203" t="s">
        <v>55</v>
      </c>
      <c r="F121" s="203" t="s">
        <v>56</v>
      </c>
      <c r="G121" s="203" t="s">
        <v>100</v>
      </c>
      <c r="H121" s="203" t="s">
        <v>101</v>
      </c>
      <c r="I121" s="204" t="s">
        <v>102</v>
      </c>
      <c r="J121" s="205" t="s">
        <v>89</v>
      </c>
      <c r="K121" s="206" t="s">
        <v>103</v>
      </c>
      <c r="L121" s="207"/>
      <c r="M121" s="97" t="s">
        <v>1</v>
      </c>
      <c r="N121" s="98" t="s">
        <v>38</v>
      </c>
      <c r="O121" s="98" t="s">
        <v>104</v>
      </c>
      <c r="P121" s="98" t="s">
        <v>105</v>
      </c>
      <c r="Q121" s="98" t="s">
        <v>106</v>
      </c>
      <c r="R121" s="98" t="s">
        <v>107</v>
      </c>
      <c r="S121" s="98" t="s">
        <v>108</v>
      </c>
      <c r="T121" s="99" t="s">
        <v>109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5"/>
      <c r="B122" s="36"/>
      <c r="C122" s="104" t="s">
        <v>90</v>
      </c>
      <c r="D122" s="37"/>
      <c r="E122" s="37"/>
      <c r="F122" s="37"/>
      <c r="G122" s="37"/>
      <c r="H122" s="37"/>
      <c r="I122" s="137"/>
      <c r="J122" s="208">
        <f>BK122</f>
        <v>0</v>
      </c>
      <c r="K122" s="37"/>
      <c r="L122" s="41"/>
      <c r="M122" s="100"/>
      <c r="N122" s="209"/>
      <c r="O122" s="101"/>
      <c r="P122" s="210">
        <f>P123+P129+P149</f>
        <v>0</v>
      </c>
      <c r="Q122" s="101"/>
      <c r="R122" s="210">
        <f>R123+R129+R149</f>
        <v>0.017729999999999999</v>
      </c>
      <c r="S122" s="101"/>
      <c r="T122" s="211">
        <f>T123+T129+T149</f>
        <v>0.25779999999999997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73</v>
      </c>
      <c r="AU122" s="14" t="s">
        <v>91</v>
      </c>
      <c r="BK122" s="212">
        <f>BK123+BK129+BK149</f>
        <v>0</v>
      </c>
    </row>
    <row r="123" s="12" customFormat="1" ht="25.92" customHeight="1">
      <c r="A123" s="12"/>
      <c r="B123" s="213"/>
      <c r="C123" s="214"/>
      <c r="D123" s="215" t="s">
        <v>73</v>
      </c>
      <c r="E123" s="216" t="s">
        <v>110</v>
      </c>
      <c r="F123" s="216" t="s">
        <v>111</v>
      </c>
      <c r="G123" s="214"/>
      <c r="H123" s="214"/>
      <c r="I123" s="217"/>
      <c r="J123" s="218">
        <f>BK123</f>
        <v>0</v>
      </c>
      <c r="K123" s="214"/>
      <c r="L123" s="219"/>
      <c r="M123" s="220"/>
      <c r="N123" s="221"/>
      <c r="O123" s="221"/>
      <c r="P123" s="222">
        <f>P124</f>
        <v>0</v>
      </c>
      <c r="Q123" s="221"/>
      <c r="R123" s="222">
        <f>R124</f>
        <v>0</v>
      </c>
      <c r="S123" s="221"/>
      <c r="T123" s="223">
        <f>T124</f>
        <v>0.25779999999999997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4" t="s">
        <v>82</v>
      </c>
      <c r="AT123" s="225" t="s">
        <v>73</v>
      </c>
      <c r="AU123" s="225" t="s">
        <v>74</v>
      </c>
      <c r="AY123" s="224" t="s">
        <v>112</v>
      </c>
      <c r="BK123" s="226">
        <f>BK124</f>
        <v>0</v>
      </c>
    </row>
    <row r="124" s="12" customFormat="1" ht="22.8" customHeight="1">
      <c r="A124" s="12"/>
      <c r="B124" s="213"/>
      <c r="C124" s="214"/>
      <c r="D124" s="215" t="s">
        <v>73</v>
      </c>
      <c r="E124" s="227" t="s">
        <v>113</v>
      </c>
      <c r="F124" s="227" t="s">
        <v>114</v>
      </c>
      <c r="G124" s="214"/>
      <c r="H124" s="214"/>
      <c r="I124" s="217"/>
      <c r="J124" s="228">
        <f>BK124</f>
        <v>0</v>
      </c>
      <c r="K124" s="214"/>
      <c r="L124" s="219"/>
      <c r="M124" s="220"/>
      <c r="N124" s="221"/>
      <c r="O124" s="221"/>
      <c r="P124" s="222">
        <f>SUM(P125:P128)</f>
        <v>0</v>
      </c>
      <c r="Q124" s="221"/>
      <c r="R124" s="222">
        <f>SUM(R125:R128)</f>
        <v>0</v>
      </c>
      <c r="S124" s="221"/>
      <c r="T124" s="223">
        <f>SUM(T125:T128)</f>
        <v>0.25779999999999997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82</v>
      </c>
      <c r="AT124" s="225" t="s">
        <v>73</v>
      </c>
      <c r="AU124" s="225" t="s">
        <v>82</v>
      </c>
      <c r="AY124" s="224" t="s">
        <v>112</v>
      </c>
      <c r="BK124" s="226">
        <f>SUM(BK125:BK128)</f>
        <v>0</v>
      </c>
    </row>
    <row r="125" s="2" customFormat="1" ht="21.75" customHeight="1">
      <c r="A125" s="35"/>
      <c r="B125" s="36"/>
      <c r="C125" s="229" t="s">
        <v>115</v>
      </c>
      <c r="D125" s="229" t="s">
        <v>116</v>
      </c>
      <c r="E125" s="230" t="s">
        <v>117</v>
      </c>
      <c r="F125" s="231" t="s">
        <v>118</v>
      </c>
      <c r="G125" s="232" t="s">
        <v>119</v>
      </c>
      <c r="H125" s="233">
        <v>80</v>
      </c>
      <c r="I125" s="234"/>
      <c r="J125" s="233">
        <f>ROUND(I125*H125,3)</f>
        <v>0</v>
      </c>
      <c r="K125" s="235"/>
      <c r="L125" s="41"/>
      <c r="M125" s="236" t="s">
        <v>1</v>
      </c>
      <c r="N125" s="237" t="s">
        <v>40</v>
      </c>
      <c r="O125" s="88"/>
      <c r="P125" s="238">
        <f>O125*H125</f>
        <v>0</v>
      </c>
      <c r="Q125" s="238">
        <v>0</v>
      </c>
      <c r="R125" s="238">
        <f>Q125*H125</f>
        <v>0</v>
      </c>
      <c r="S125" s="238">
        <v>1.0000000000000001E-05</v>
      </c>
      <c r="T125" s="239">
        <f>S125*H125</f>
        <v>0.00080000000000000004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0" t="s">
        <v>120</v>
      </c>
      <c r="AT125" s="240" t="s">
        <v>116</v>
      </c>
      <c r="AU125" s="240" t="s">
        <v>121</v>
      </c>
      <c r="AY125" s="14" t="s">
        <v>112</v>
      </c>
      <c r="BE125" s="241">
        <f>IF(N125="základná",J125,0)</f>
        <v>0</v>
      </c>
      <c r="BF125" s="241">
        <f>IF(N125="znížená",J125,0)</f>
        <v>0</v>
      </c>
      <c r="BG125" s="241">
        <f>IF(N125="zákl. prenesená",J125,0)</f>
        <v>0</v>
      </c>
      <c r="BH125" s="241">
        <f>IF(N125="zníž. prenesená",J125,0)</f>
        <v>0</v>
      </c>
      <c r="BI125" s="241">
        <f>IF(N125="nulová",J125,0)</f>
        <v>0</v>
      </c>
      <c r="BJ125" s="14" t="s">
        <v>121</v>
      </c>
      <c r="BK125" s="242">
        <f>ROUND(I125*H125,3)</f>
        <v>0</v>
      </c>
      <c r="BL125" s="14" t="s">
        <v>120</v>
      </c>
      <c r="BM125" s="240" t="s">
        <v>122</v>
      </c>
    </row>
    <row r="126" s="2" customFormat="1" ht="21.75" customHeight="1">
      <c r="A126" s="35"/>
      <c r="B126" s="36"/>
      <c r="C126" s="229" t="s">
        <v>7</v>
      </c>
      <c r="D126" s="229" t="s">
        <v>116</v>
      </c>
      <c r="E126" s="230" t="s">
        <v>123</v>
      </c>
      <c r="F126" s="231" t="s">
        <v>124</v>
      </c>
      <c r="G126" s="232" t="s">
        <v>125</v>
      </c>
      <c r="H126" s="233">
        <v>7</v>
      </c>
      <c r="I126" s="234"/>
      <c r="J126" s="233">
        <f>ROUND(I126*H126,3)</f>
        <v>0</v>
      </c>
      <c r="K126" s="235"/>
      <c r="L126" s="41"/>
      <c r="M126" s="236" t="s">
        <v>1</v>
      </c>
      <c r="N126" s="237" t="s">
        <v>40</v>
      </c>
      <c r="O126" s="88"/>
      <c r="P126" s="238">
        <f>O126*H126</f>
        <v>0</v>
      </c>
      <c r="Q126" s="238">
        <v>0</v>
      </c>
      <c r="R126" s="238">
        <f>Q126*H126</f>
        <v>0</v>
      </c>
      <c r="S126" s="238">
        <v>0.001</v>
      </c>
      <c r="T126" s="239">
        <f>S126*H126</f>
        <v>0.0070000000000000001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0" t="s">
        <v>120</v>
      </c>
      <c r="AT126" s="240" t="s">
        <v>116</v>
      </c>
      <c r="AU126" s="240" t="s">
        <v>121</v>
      </c>
      <c r="AY126" s="14" t="s">
        <v>112</v>
      </c>
      <c r="BE126" s="241">
        <f>IF(N126="základná",J126,0)</f>
        <v>0</v>
      </c>
      <c r="BF126" s="241">
        <f>IF(N126="znížená",J126,0)</f>
        <v>0</v>
      </c>
      <c r="BG126" s="241">
        <f>IF(N126="zákl. prenesená",J126,0)</f>
        <v>0</v>
      </c>
      <c r="BH126" s="241">
        <f>IF(N126="zníž. prenesená",J126,0)</f>
        <v>0</v>
      </c>
      <c r="BI126" s="241">
        <f>IF(N126="nulová",J126,0)</f>
        <v>0</v>
      </c>
      <c r="BJ126" s="14" t="s">
        <v>121</v>
      </c>
      <c r="BK126" s="242">
        <f>ROUND(I126*H126,3)</f>
        <v>0</v>
      </c>
      <c r="BL126" s="14" t="s">
        <v>120</v>
      </c>
      <c r="BM126" s="240" t="s">
        <v>126</v>
      </c>
    </row>
    <row r="127" s="2" customFormat="1" ht="33" customHeight="1">
      <c r="A127" s="35"/>
      <c r="B127" s="36"/>
      <c r="C127" s="229" t="s">
        <v>127</v>
      </c>
      <c r="D127" s="229" t="s">
        <v>116</v>
      </c>
      <c r="E127" s="230" t="s">
        <v>128</v>
      </c>
      <c r="F127" s="231" t="s">
        <v>129</v>
      </c>
      <c r="G127" s="232" t="s">
        <v>130</v>
      </c>
      <c r="H127" s="233">
        <v>20</v>
      </c>
      <c r="I127" s="234"/>
      <c r="J127" s="233">
        <f>ROUND(I127*H127,3)</f>
        <v>0</v>
      </c>
      <c r="K127" s="235"/>
      <c r="L127" s="41"/>
      <c r="M127" s="236" t="s">
        <v>1</v>
      </c>
      <c r="N127" s="237" t="s">
        <v>40</v>
      </c>
      <c r="O127" s="88"/>
      <c r="P127" s="238">
        <f>O127*H127</f>
        <v>0</v>
      </c>
      <c r="Q127" s="238">
        <v>0</v>
      </c>
      <c r="R127" s="238">
        <f>Q127*H127</f>
        <v>0</v>
      </c>
      <c r="S127" s="238">
        <v>0.002</v>
      </c>
      <c r="T127" s="239">
        <f>S127*H127</f>
        <v>0.040000000000000001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0" t="s">
        <v>120</v>
      </c>
      <c r="AT127" s="240" t="s">
        <v>116</v>
      </c>
      <c r="AU127" s="240" t="s">
        <v>121</v>
      </c>
      <c r="AY127" s="14" t="s">
        <v>112</v>
      </c>
      <c r="BE127" s="241">
        <f>IF(N127="základná",J127,0)</f>
        <v>0</v>
      </c>
      <c r="BF127" s="241">
        <f>IF(N127="znížená",J127,0)</f>
        <v>0</v>
      </c>
      <c r="BG127" s="241">
        <f>IF(N127="zákl. prenesená",J127,0)</f>
        <v>0</v>
      </c>
      <c r="BH127" s="241">
        <f>IF(N127="zníž. prenesená",J127,0)</f>
        <v>0</v>
      </c>
      <c r="BI127" s="241">
        <f>IF(N127="nulová",J127,0)</f>
        <v>0</v>
      </c>
      <c r="BJ127" s="14" t="s">
        <v>121</v>
      </c>
      <c r="BK127" s="242">
        <f>ROUND(I127*H127,3)</f>
        <v>0</v>
      </c>
      <c r="BL127" s="14" t="s">
        <v>120</v>
      </c>
      <c r="BM127" s="240" t="s">
        <v>131</v>
      </c>
    </row>
    <row r="128" s="2" customFormat="1" ht="33" customHeight="1">
      <c r="A128" s="35"/>
      <c r="B128" s="36"/>
      <c r="C128" s="229" t="s">
        <v>132</v>
      </c>
      <c r="D128" s="229" t="s">
        <v>116</v>
      </c>
      <c r="E128" s="230" t="s">
        <v>133</v>
      </c>
      <c r="F128" s="231" t="s">
        <v>134</v>
      </c>
      <c r="G128" s="232" t="s">
        <v>130</v>
      </c>
      <c r="H128" s="233">
        <v>35</v>
      </c>
      <c r="I128" s="234"/>
      <c r="J128" s="233">
        <f>ROUND(I128*H128,3)</f>
        <v>0</v>
      </c>
      <c r="K128" s="235"/>
      <c r="L128" s="41"/>
      <c r="M128" s="236" t="s">
        <v>1</v>
      </c>
      <c r="N128" s="237" t="s">
        <v>40</v>
      </c>
      <c r="O128" s="88"/>
      <c r="P128" s="238">
        <f>O128*H128</f>
        <v>0</v>
      </c>
      <c r="Q128" s="238">
        <v>0</v>
      </c>
      <c r="R128" s="238">
        <f>Q128*H128</f>
        <v>0</v>
      </c>
      <c r="S128" s="238">
        <v>0.0060000000000000001</v>
      </c>
      <c r="T128" s="239">
        <f>S128*H128</f>
        <v>0.20999999999999999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0" t="s">
        <v>120</v>
      </c>
      <c r="AT128" s="240" t="s">
        <v>116</v>
      </c>
      <c r="AU128" s="240" t="s">
        <v>121</v>
      </c>
      <c r="AY128" s="14" t="s">
        <v>112</v>
      </c>
      <c r="BE128" s="241">
        <f>IF(N128="základná",J128,0)</f>
        <v>0</v>
      </c>
      <c r="BF128" s="241">
        <f>IF(N128="znížená",J128,0)</f>
        <v>0</v>
      </c>
      <c r="BG128" s="241">
        <f>IF(N128="zákl. prenesená",J128,0)</f>
        <v>0</v>
      </c>
      <c r="BH128" s="241">
        <f>IF(N128="zníž. prenesená",J128,0)</f>
        <v>0</v>
      </c>
      <c r="BI128" s="241">
        <f>IF(N128="nulová",J128,0)</f>
        <v>0</v>
      </c>
      <c r="BJ128" s="14" t="s">
        <v>121</v>
      </c>
      <c r="BK128" s="242">
        <f>ROUND(I128*H128,3)</f>
        <v>0</v>
      </c>
      <c r="BL128" s="14" t="s">
        <v>120</v>
      </c>
      <c r="BM128" s="240" t="s">
        <v>135</v>
      </c>
    </row>
    <row r="129" s="12" customFormat="1" ht="25.92" customHeight="1">
      <c r="A129" s="12"/>
      <c r="B129" s="213"/>
      <c r="C129" s="214"/>
      <c r="D129" s="215" t="s">
        <v>73</v>
      </c>
      <c r="E129" s="216" t="s">
        <v>136</v>
      </c>
      <c r="F129" s="216" t="s">
        <v>137</v>
      </c>
      <c r="G129" s="214"/>
      <c r="H129" s="214"/>
      <c r="I129" s="217"/>
      <c r="J129" s="218">
        <f>BK129</f>
        <v>0</v>
      </c>
      <c r="K129" s="214"/>
      <c r="L129" s="219"/>
      <c r="M129" s="220"/>
      <c r="N129" s="221"/>
      <c r="O129" s="221"/>
      <c r="P129" s="222">
        <f>P130+P144</f>
        <v>0</v>
      </c>
      <c r="Q129" s="221"/>
      <c r="R129" s="222">
        <f>R130+R144</f>
        <v>0.017729999999999999</v>
      </c>
      <c r="S129" s="221"/>
      <c r="T129" s="223">
        <f>T130+T144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4" t="s">
        <v>138</v>
      </c>
      <c r="AT129" s="225" t="s">
        <v>73</v>
      </c>
      <c r="AU129" s="225" t="s">
        <v>74</v>
      </c>
      <c r="AY129" s="224" t="s">
        <v>112</v>
      </c>
      <c r="BK129" s="226">
        <f>BK130+BK144</f>
        <v>0</v>
      </c>
    </row>
    <row r="130" s="12" customFormat="1" ht="22.8" customHeight="1">
      <c r="A130" s="12"/>
      <c r="B130" s="213"/>
      <c r="C130" s="214"/>
      <c r="D130" s="215" t="s">
        <v>73</v>
      </c>
      <c r="E130" s="227" t="s">
        <v>139</v>
      </c>
      <c r="F130" s="227" t="s">
        <v>140</v>
      </c>
      <c r="G130" s="214"/>
      <c r="H130" s="214"/>
      <c r="I130" s="217"/>
      <c r="J130" s="228">
        <f>BK130</f>
        <v>0</v>
      </c>
      <c r="K130" s="214"/>
      <c r="L130" s="219"/>
      <c r="M130" s="220"/>
      <c r="N130" s="221"/>
      <c r="O130" s="221"/>
      <c r="P130" s="222">
        <f>SUM(P131:P143)</f>
        <v>0</v>
      </c>
      <c r="Q130" s="221"/>
      <c r="R130" s="222">
        <f>SUM(R131:R143)</f>
        <v>0.01421</v>
      </c>
      <c r="S130" s="221"/>
      <c r="T130" s="223">
        <f>SUM(T131:T143)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4" t="s">
        <v>138</v>
      </c>
      <c r="AT130" s="225" t="s">
        <v>73</v>
      </c>
      <c r="AU130" s="225" t="s">
        <v>82</v>
      </c>
      <c r="AY130" s="224" t="s">
        <v>112</v>
      </c>
      <c r="BK130" s="226">
        <f>SUM(BK131:BK143)</f>
        <v>0</v>
      </c>
    </row>
    <row r="131" s="2" customFormat="1" ht="21.75" customHeight="1">
      <c r="A131" s="35"/>
      <c r="B131" s="36"/>
      <c r="C131" s="229" t="s">
        <v>141</v>
      </c>
      <c r="D131" s="229" t="s">
        <v>116</v>
      </c>
      <c r="E131" s="230" t="s">
        <v>142</v>
      </c>
      <c r="F131" s="231" t="s">
        <v>143</v>
      </c>
      <c r="G131" s="232" t="s">
        <v>130</v>
      </c>
      <c r="H131" s="233">
        <v>35</v>
      </c>
      <c r="I131" s="234"/>
      <c r="J131" s="233">
        <f>ROUND(I131*H131,3)</f>
        <v>0</v>
      </c>
      <c r="K131" s="235"/>
      <c r="L131" s="41"/>
      <c r="M131" s="236" t="s">
        <v>1</v>
      </c>
      <c r="N131" s="237" t="s">
        <v>40</v>
      </c>
      <c r="O131" s="88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0" t="s">
        <v>144</v>
      </c>
      <c r="AT131" s="240" t="s">
        <v>116</v>
      </c>
      <c r="AU131" s="240" t="s">
        <v>121</v>
      </c>
      <c r="AY131" s="14" t="s">
        <v>112</v>
      </c>
      <c r="BE131" s="241">
        <f>IF(N131="základná",J131,0)</f>
        <v>0</v>
      </c>
      <c r="BF131" s="241">
        <f>IF(N131="znížená",J131,0)</f>
        <v>0</v>
      </c>
      <c r="BG131" s="241">
        <f>IF(N131="zákl. prenesená",J131,0)</f>
        <v>0</v>
      </c>
      <c r="BH131" s="241">
        <f>IF(N131="zníž. prenesená",J131,0)</f>
        <v>0</v>
      </c>
      <c r="BI131" s="241">
        <f>IF(N131="nulová",J131,0)</f>
        <v>0</v>
      </c>
      <c r="BJ131" s="14" t="s">
        <v>121</v>
      </c>
      <c r="BK131" s="242">
        <f>ROUND(I131*H131,3)</f>
        <v>0</v>
      </c>
      <c r="BL131" s="14" t="s">
        <v>144</v>
      </c>
      <c r="BM131" s="240" t="s">
        <v>145</v>
      </c>
    </row>
    <row r="132" s="2" customFormat="1" ht="16.5" customHeight="1">
      <c r="A132" s="35"/>
      <c r="B132" s="36"/>
      <c r="C132" s="243" t="s">
        <v>146</v>
      </c>
      <c r="D132" s="243" t="s">
        <v>136</v>
      </c>
      <c r="E132" s="244" t="s">
        <v>147</v>
      </c>
      <c r="F132" s="245" t="s">
        <v>148</v>
      </c>
      <c r="G132" s="246" t="s">
        <v>130</v>
      </c>
      <c r="H132" s="247">
        <v>35</v>
      </c>
      <c r="I132" s="248"/>
      <c r="J132" s="247">
        <f>ROUND(I132*H132,3)</f>
        <v>0</v>
      </c>
      <c r="K132" s="249"/>
      <c r="L132" s="250"/>
      <c r="M132" s="251" t="s">
        <v>1</v>
      </c>
      <c r="N132" s="252" t="s">
        <v>40</v>
      </c>
      <c r="O132" s="88"/>
      <c r="P132" s="238">
        <f>O132*H132</f>
        <v>0</v>
      </c>
      <c r="Q132" s="238">
        <v>0.00017000000000000001</v>
      </c>
      <c r="R132" s="238">
        <f>Q132*H132</f>
        <v>0.0059500000000000004</v>
      </c>
      <c r="S132" s="238">
        <v>0</v>
      </c>
      <c r="T132" s="23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0" t="s">
        <v>149</v>
      </c>
      <c r="AT132" s="240" t="s">
        <v>136</v>
      </c>
      <c r="AU132" s="240" t="s">
        <v>121</v>
      </c>
      <c r="AY132" s="14" t="s">
        <v>112</v>
      </c>
      <c r="BE132" s="241">
        <f>IF(N132="základná",J132,0)</f>
        <v>0</v>
      </c>
      <c r="BF132" s="241">
        <f>IF(N132="znížená",J132,0)</f>
        <v>0</v>
      </c>
      <c r="BG132" s="241">
        <f>IF(N132="zákl. prenesená",J132,0)</f>
        <v>0</v>
      </c>
      <c r="BH132" s="241">
        <f>IF(N132="zníž. prenesená",J132,0)</f>
        <v>0</v>
      </c>
      <c r="BI132" s="241">
        <f>IF(N132="nulová",J132,0)</f>
        <v>0</v>
      </c>
      <c r="BJ132" s="14" t="s">
        <v>121</v>
      </c>
      <c r="BK132" s="242">
        <f>ROUND(I132*H132,3)</f>
        <v>0</v>
      </c>
      <c r="BL132" s="14" t="s">
        <v>149</v>
      </c>
      <c r="BM132" s="240" t="s">
        <v>150</v>
      </c>
    </row>
    <row r="133" s="2" customFormat="1" ht="16.5" customHeight="1">
      <c r="A133" s="35"/>
      <c r="B133" s="36"/>
      <c r="C133" s="229" t="s">
        <v>138</v>
      </c>
      <c r="D133" s="229" t="s">
        <v>116</v>
      </c>
      <c r="E133" s="230" t="s">
        <v>151</v>
      </c>
      <c r="F133" s="231" t="s">
        <v>152</v>
      </c>
      <c r="G133" s="232" t="s">
        <v>125</v>
      </c>
      <c r="H133" s="233">
        <v>7</v>
      </c>
      <c r="I133" s="234"/>
      <c r="J133" s="233">
        <f>ROUND(I133*H133,3)</f>
        <v>0</v>
      </c>
      <c r="K133" s="235"/>
      <c r="L133" s="41"/>
      <c r="M133" s="236" t="s">
        <v>1</v>
      </c>
      <c r="N133" s="237" t="s">
        <v>40</v>
      </c>
      <c r="O133" s="88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0" t="s">
        <v>144</v>
      </c>
      <c r="AT133" s="240" t="s">
        <v>116</v>
      </c>
      <c r="AU133" s="240" t="s">
        <v>121</v>
      </c>
      <c r="AY133" s="14" t="s">
        <v>112</v>
      </c>
      <c r="BE133" s="241">
        <f>IF(N133="základná",J133,0)</f>
        <v>0</v>
      </c>
      <c r="BF133" s="241">
        <f>IF(N133="znížená",J133,0)</f>
        <v>0</v>
      </c>
      <c r="BG133" s="241">
        <f>IF(N133="zákl. prenesená",J133,0)</f>
        <v>0</v>
      </c>
      <c r="BH133" s="241">
        <f>IF(N133="zníž. prenesená",J133,0)</f>
        <v>0</v>
      </c>
      <c r="BI133" s="241">
        <f>IF(N133="nulová",J133,0)</f>
        <v>0</v>
      </c>
      <c r="BJ133" s="14" t="s">
        <v>121</v>
      </c>
      <c r="BK133" s="242">
        <f>ROUND(I133*H133,3)</f>
        <v>0</v>
      </c>
      <c r="BL133" s="14" t="s">
        <v>144</v>
      </c>
      <c r="BM133" s="240" t="s">
        <v>153</v>
      </c>
    </row>
    <row r="134" s="2" customFormat="1" ht="21.75" customHeight="1">
      <c r="A134" s="35"/>
      <c r="B134" s="36"/>
      <c r="C134" s="243" t="s">
        <v>120</v>
      </c>
      <c r="D134" s="243" t="s">
        <v>136</v>
      </c>
      <c r="E134" s="244" t="s">
        <v>154</v>
      </c>
      <c r="F134" s="245" t="s">
        <v>155</v>
      </c>
      <c r="G134" s="246" t="s">
        <v>125</v>
      </c>
      <c r="H134" s="247">
        <v>7</v>
      </c>
      <c r="I134" s="248"/>
      <c r="J134" s="247">
        <f>ROUND(I134*H134,3)</f>
        <v>0</v>
      </c>
      <c r="K134" s="249"/>
      <c r="L134" s="250"/>
      <c r="M134" s="251" t="s">
        <v>1</v>
      </c>
      <c r="N134" s="252" t="s">
        <v>40</v>
      </c>
      <c r="O134" s="88"/>
      <c r="P134" s="238">
        <f>O134*H134</f>
        <v>0</v>
      </c>
      <c r="Q134" s="238">
        <v>3.0000000000000001E-05</v>
      </c>
      <c r="R134" s="238">
        <f>Q134*H134</f>
        <v>0.00021000000000000001</v>
      </c>
      <c r="S134" s="238">
        <v>0</v>
      </c>
      <c r="T134" s="23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0" t="s">
        <v>149</v>
      </c>
      <c r="AT134" s="240" t="s">
        <v>136</v>
      </c>
      <c r="AU134" s="240" t="s">
        <v>121</v>
      </c>
      <c r="AY134" s="14" t="s">
        <v>112</v>
      </c>
      <c r="BE134" s="241">
        <f>IF(N134="základná",J134,0)</f>
        <v>0</v>
      </c>
      <c r="BF134" s="241">
        <f>IF(N134="znížená",J134,0)</f>
        <v>0</v>
      </c>
      <c r="BG134" s="241">
        <f>IF(N134="zákl. prenesená",J134,0)</f>
        <v>0</v>
      </c>
      <c r="BH134" s="241">
        <f>IF(N134="zníž. prenesená",J134,0)</f>
        <v>0</v>
      </c>
      <c r="BI134" s="241">
        <f>IF(N134="nulová",J134,0)</f>
        <v>0</v>
      </c>
      <c r="BJ134" s="14" t="s">
        <v>121</v>
      </c>
      <c r="BK134" s="242">
        <f>ROUND(I134*H134,3)</f>
        <v>0</v>
      </c>
      <c r="BL134" s="14" t="s">
        <v>149</v>
      </c>
      <c r="BM134" s="240" t="s">
        <v>156</v>
      </c>
    </row>
    <row r="135" s="2" customFormat="1" ht="21.75" customHeight="1">
      <c r="A135" s="35"/>
      <c r="B135" s="36"/>
      <c r="C135" s="229" t="s">
        <v>113</v>
      </c>
      <c r="D135" s="229" t="s">
        <v>116</v>
      </c>
      <c r="E135" s="230" t="s">
        <v>157</v>
      </c>
      <c r="F135" s="231" t="s">
        <v>158</v>
      </c>
      <c r="G135" s="232" t="s">
        <v>125</v>
      </c>
      <c r="H135" s="233">
        <v>2</v>
      </c>
      <c r="I135" s="234"/>
      <c r="J135" s="233">
        <f>ROUND(I135*H135,3)</f>
        <v>0</v>
      </c>
      <c r="K135" s="235"/>
      <c r="L135" s="41"/>
      <c r="M135" s="236" t="s">
        <v>1</v>
      </c>
      <c r="N135" s="237" t="s">
        <v>40</v>
      </c>
      <c r="O135" s="88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0" t="s">
        <v>144</v>
      </c>
      <c r="AT135" s="240" t="s">
        <v>116</v>
      </c>
      <c r="AU135" s="240" t="s">
        <v>121</v>
      </c>
      <c r="AY135" s="14" t="s">
        <v>112</v>
      </c>
      <c r="BE135" s="241">
        <f>IF(N135="základná",J135,0)</f>
        <v>0</v>
      </c>
      <c r="BF135" s="241">
        <f>IF(N135="znížená",J135,0)</f>
        <v>0</v>
      </c>
      <c r="BG135" s="241">
        <f>IF(N135="zákl. prenesená",J135,0)</f>
        <v>0</v>
      </c>
      <c r="BH135" s="241">
        <f>IF(N135="zníž. prenesená",J135,0)</f>
        <v>0</v>
      </c>
      <c r="BI135" s="241">
        <f>IF(N135="nulová",J135,0)</f>
        <v>0</v>
      </c>
      <c r="BJ135" s="14" t="s">
        <v>121</v>
      </c>
      <c r="BK135" s="242">
        <f>ROUND(I135*H135,3)</f>
        <v>0</v>
      </c>
      <c r="BL135" s="14" t="s">
        <v>144</v>
      </c>
      <c r="BM135" s="240" t="s">
        <v>159</v>
      </c>
    </row>
    <row r="136" s="2" customFormat="1" ht="21.75" customHeight="1">
      <c r="A136" s="35"/>
      <c r="B136" s="36"/>
      <c r="C136" s="243" t="s">
        <v>160</v>
      </c>
      <c r="D136" s="243" t="s">
        <v>136</v>
      </c>
      <c r="E136" s="244" t="s">
        <v>161</v>
      </c>
      <c r="F136" s="245" t="s">
        <v>162</v>
      </c>
      <c r="G136" s="246" t="s">
        <v>125</v>
      </c>
      <c r="H136" s="247">
        <v>2</v>
      </c>
      <c r="I136" s="248"/>
      <c r="J136" s="247">
        <f>ROUND(I136*H136,3)</f>
        <v>0</v>
      </c>
      <c r="K136" s="249"/>
      <c r="L136" s="250"/>
      <c r="M136" s="251" t="s">
        <v>1</v>
      </c>
      <c r="N136" s="252" t="s">
        <v>40</v>
      </c>
      <c r="O136" s="88"/>
      <c r="P136" s="238">
        <f>O136*H136</f>
        <v>0</v>
      </c>
      <c r="Q136" s="238">
        <v>0.00010000000000000001</v>
      </c>
      <c r="R136" s="238">
        <f>Q136*H136</f>
        <v>0.00020000000000000001</v>
      </c>
      <c r="S136" s="238">
        <v>0</v>
      </c>
      <c r="T136" s="23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0" t="s">
        <v>149</v>
      </c>
      <c r="AT136" s="240" t="s">
        <v>136</v>
      </c>
      <c r="AU136" s="240" t="s">
        <v>121</v>
      </c>
      <c r="AY136" s="14" t="s">
        <v>112</v>
      </c>
      <c r="BE136" s="241">
        <f>IF(N136="základná",J136,0)</f>
        <v>0</v>
      </c>
      <c r="BF136" s="241">
        <f>IF(N136="znížená",J136,0)</f>
        <v>0</v>
      </c>
      <c r="BG136" s="241">
        <f>IF(N136="zákl. prenesená",J136,0)</f>
        <v>0</v>
      </c>
      <c r="BH136" s="241">
        <f>IF(N136="zníž. prenesená",J136,0)</f>
        <v>0</v>
      </c>
      <c r="BI136" s="241">
        <f>IF(N136="nulová",J136,0)</f>
        <v>0</v>
      </c>
      <c r="BJ136" s="14" t="s">
        <v>121</v>
      </c>
      <c r="BK136" s="242">
        <f>ROUND(I136*H136,3)</f>
        <v>0</v>
      </c>
      <c r="BL136" s="14" t="s">
        <v>149</v>
      </c>
      <c r="BM136" s="240" t="s">
        <v>163</v>
      </c>
    </row>
    <row r="137" s="2" customFormat="1" ht="21.75" customHeight="1">
      <c r="A137" s="35"/>
      <c r="B137" s="36"/>
      <c r="C137" s="229" t="s">
        <v>164</v>
      </c>
      <c r="D137" s="229" t="s">
        <v>116</v>
      </c>
      <c r="E137" s="230" t="s">
        <v>165</v>
      </c>
      <c r="F137" s="231" t="s">
        <v>166</v>
      </c>
      <c r="G137" s="232" t="s">
        <v>125</v>
      </c>
      <c r="H137" s="233">
        <v>3</v>
      </c>
      <c r="I137" s="234"/>
      <c r="J137" s="233">
        <f>ROUND(I137*H137,3)</f>
        <v>0</v>
      </c>
      <c r="K137" s="235"/>
      <c r="L137" s="41"/>
      <c r="M137" s="236" t="s">
        <v>1</v>
      </c>
      <c r="N137" s="237" t="s">
        <v>40</v>
      </c>
      <c r="O137" s="88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0" t="s">
        <v>144</v>
      </c>
      <c r="AT137" s="240" t="s">
        <v>116</v>
      </c>
      <c r="AU137" s="240" t="s">
        <v>121</v>
      </c>
      <c r="AY137" s="14" t="s">
        <v>112</v>
      </c>
      <c r="BE137" s="241">
        <f>IF(N137="základná",J137,0)</f>
        <v>0</v>
      </c>
      <c r="BF137" s="241">
        <f>IF(N137="znížená",J137,0)</f>
        <v>0</v>
      </c>
      <c r="BG137" s="241">
        <f>IF(N137="zákl. prenesená",J137,0)</f>
        <v>0</v>
      </c>
      <c r="BH137" s="241">
        <f>IF(N137="zníž. prenesená",J137,0)</f>
        <v>0</v>
      </c>
      <c r="BI137" s="241">
        <f>IF(N137="nulová",J137,0)</f>
        <v>0</v>
      </c>
      <c r="BJ137" s="14" t="s">
        <v>121</v>
      </c>
      <c r="BK137" s="242">
        <f>ROUND(I137*H137,3)</f>
        <v>0</v>
      </c>
      <c r="BL137" s="14" t="s">
        <v>144</v>
      </c>
      <c r="BM137" s="240" t="s">
        <v>167</v>
      </c>
    </row>
    <row r="138" s="2" customFormat="1" ht="21.75" customHeight="1">
      <c r="A138" s="35"/>
      <c r="B138" s="36"/>
      <c r="C138" s="243" t="s">
        <v>168</v>
      </c>
      <c r="D138" s="243" t="s">
        <v>136</v>
      </c>
      <c r="E138" s="244" t="s">
        <v>161</v>
      </c>
      <c r="F138" s="245" t="s">
        <v>162</v>
      </c>
      <c r="G138" s="246" t="s">
        <v>125</v>
      </c>
      <c r="H138" s="247">
        <v>3</v>
      </c>
      <c r="I138" s="248"/>
      <c r="J138" s="247">
        <f>ROUND(I138*H138,3)</f>
        <v>0</v>
      </c>
      <c r="K138" s="249"/>
      <c r="L138" s="250"/>
      <c r="M138" s="251" t="s">
        <v>1</v>
      </c>
      <c r="N138" s="252" t="s">
        <v>40</v>
      </c>
      <c r="O138" s="88"/>
      <c r="P138" s="238">
        <f>O138*H138</f>
        <v>0</v>
      </c>
      <c r="Q138" s="238">
        <v>0.00010000000000000001</v>
      </c>
      <c r="R138" s="238">
        <f>Q138*H138</f>
        <v>0.00030000000000000003</v>
      </c>
      <c r="S138" s="238">
        <v>0</v>
      </c>
      <c r="T138" s="23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0" t="s">
        <v>149</v>
      </c>
      <c r="AT138" s="240" t="s">
        <v>136</v>
      </c>
      <c r="AU138" s="240" t="s">
        <v>121</v>
      </c>
      <c r="AY138" s="14" t="s">
        <v>112</v>
      </c>
      <c r="BE138" s="241">
        <f>IF(N138="základná",J138,0)</f>
        <v>0</v>
      </c>
      <c r="BF138" s="241">
        <f>IF(N138="znížená",J138,0)</f>
        <v>0</v>
      </c>
      <c r="BG138" s="241">
        <f>IF(N138="zákl. prenesená",J138,0)</f>
        <v>0</v>
      </c>
      <c r="BH138" s="241">
        <f>IF(N138="zníž. prenesená",J138,0)</f>
        <v>0</v>
      </c>
      <c r="BI138" s="241">
        <f>IF(N138="nulová",J138,0)</f>
        <v>0</v>
      </c>
      <c r="BJ138" s="14" t="s">
        <v>121</v>
      </c>
      <c r="BK138" s="242">
        <f>ROUND(I138*H138,3)</f>
        <v>0</v>
      </c>
      <c r="BL138" s="14" t="s">
        <v>149</v>
      </c>
      <c r="BM138" s="240" t="s">
        <v>169</v>
      </c>
    </row>
    <row r="139" s="2" customFormat="1" ht="16.5" customHeight="1">
      <c r="A139" s="35"/>
      <c r="B139" s="36"/>
      <c r="C139" s="229" t="s">
        <v>170</v>
      </c>
      <c r="D139" s="229" t="s">
        <v>116</v>
      </c>
      <c r="E139" s="230" t="s">
        <v>171</v>
      </c>
      <c r="F139" s="231" t="s">
        <v>172</v>
      </c>
      <c r="G139" s="232" t="s">
        <v>130</v>
      </c>
      <c r="H139" s="233">
        <v>20</v>
      </c>
      <c r="I139" s="234"/>
      <c r="J139" s="233">
        <f>ROUND(I139*H139,3)</f>
        <v>0</v>
      </c>
      <c r="K139" s="235"/>
      <c r="L139" s="41"/>
      <c r="M139" s="236" t="s">
        <v>1</v>
      </c>
      <c r="N139" s="237" t="s">
        <v>40</v>
      </c>
      <c r="O139" s="88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0" t="s">
        <v>144</v>
      </c>
      <c r="AT139" s="240" t="s">
        <v>116</v>
      </c>
      <c r="AU139" s="240" t="s">
        <v>121</v>
      </c>
      <c r="AY139" s="14" t="s">
        <v>112</v>
      </c>
      <c r="BE139" s="241">
        <f>IF(N139="základná",J139,0)</f>
        <v>0</v>
      </c>
      <c r="BF139" s="241">
        <f>IF(N139="znížená",J139,0)</f>
        <v>0</v>
      </c>
      <c r="BG139" s="241">
        <f>IF(N139="zákl. prenesená",J139,0)</f>
        <v>0</v>
      </c>
      <c r="BH139" s="241">
        <f>IF(N139="zníž. prenesená",J139,0)</f>
        <v>0</v>
      </c>
      <c r="BI139" s="241">
        <f>IF(N139="nulová",J139,0)</f>
        <v>0</v>
      </c>
      <c r="BJ139" s="14" t="s">
        <v>121</v>
      </c>
      <c r="BK139" s="242">
        <f>ROUND(I139*H139,3)</f>
        <v>0</v>
      </c>
      <c r="BL139" s="14" t="s">
        <v>144</v>
      </c>
      <c r="BM139" s="240" t="s">
        <v>173</v>
      </c>
    </row>
    <row r="140" s="2" customFormat="1" ht="16.5" customHeight="1">
      <c r="A140" s="35"/>
      <c r="B140" s="36"/>
      <c r="C140" s="243" t="s">
        <v>174</v>
      </c>
      <c r="D140" s="243" t="s">
        <v>136</v>
      </c>
      <c r="E140" s="244" t="s">
        <v>175</v>
      </c>
      <c r="F140" s="245" t="s">
        <v>176</v>
      </c>
      <c r="G140" s="246" t="s">
        <v>130</v>
      </c>
      <c r="H140" s="247">
        <v>20</v>
      </c>
      <c r="I140" s="248"/>
      <c r="J140" s="247">
        <f>ROUND(I140*H140,3)</f>
        <v>0</v>
      </c>
      <c r="K140" s="249"/>
      <c r="L140" s="250"/>
      <c r="M140" s="251" t="s">
        <v>1</v>
      </c>
      <c r="N140" s="252" t="s">
        <v>40</v>
      </c>
      <c r="O140" s="88"/>
      <c r="P140" s="238">
        <f>O140*H140</f>
        <v>0</v>
      </c>
      <c r="Q140" s="238">
        <v>0.00013999999999999999</v>
      </c>
      <c r="R140" s="238">
        <f>Q140*H140</f>
        <v>0.0027999999999999995</v>
      </c>
      <c r="S140" s="238">
        <v>0</v>
      </c>
      <c r="T140" s="23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0" t="s">
        <v>149</v>
      </c>
      <c r="AT140" s="240" t="s">
        <v>136</v>
      </c>
      <c r="AU140" s="240" t="s">
        <v>121</v>
      </c>
      <c r="AY140" s="14" t="s">
        <v>112</v>
      </c>
      <c r="BE140" s="241">
        <f>IF(N140="základná",J140,0)</f>
        <v>0</v>
      </c>
      <c r="BF140" s="241">
        <f>IF(N140="znížená",J140,0)</f>
        <v>0</v>
      </c>
      <c r="BG140" s="241">
        <f>IF(N140="zákl. prenesená",J140,0)</f>
        <v>0</v>
      </c>
      <c r="BH140" s="241">
        <f>IF(N140="zníž. prenesená",J140,0)</f>
        <v>0</v>
      </c>
      <c r="BI140" s="241">
        <f>IF(N140="nulová",J140,0)</f>
        <v>0</v>
      </c>
      <c r="BJ140" s="14" t="s">
        <v>121</v>
      </c>
      <c r="BK140" s="242">
        <f>ROUND(I140*H140,3)</f>
        <v>0</v>
      </c>
      <c r="BL140" s="14" t="s">
        <v>149</v>
      </c>
      <c r="BM140" s="240" t="s">
        <v>177</v>
      </c>
    </row>
    <row r="141" s="2" customFormat="1" ht="16.5" customHeight="1">
      <c r="A141" s="35"/>
      <c r="B141" s="36"/>
      <c r="C141" s="229" t="s">
        <v>178</v>
      </c>
      <c r="D141" s="229" t="s">
        <v>116</v>
      </c>
      <c r="E141" s="230" t="s">
        <v>179</v>
      </c>
      <c r="F141" s="231" t="s">
        <v>180</v>
      </c>
      <c r="G141" s="232" t="s">
        <v>130</v>
      </c>
      <c r="H141" s="233">
        <v>25</v>
      </c>
      <c r="I141" s="234"/>
      <c r="J141" s="233">
        <f>ROUND(I141*H141,3)</f>
        <v>0</v>
      </c>
      <c r="K141" s="235"/>
      <c r="L141" s="41"/>
      <c r="M141" s="236" t="s">
        <v>1</v>
      </c>
      <c r="N141" s="237" t="s">
        <v>40</v>
      </c>
      <c r="O141" s="88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0" t="s">
        <v>144</v>
      </c>
      <c r="AT141" s="240" t="s">
        <v>116</v>
      </c>
      <c r="AU141" s="240" t="s">
        <v>121</v>
      </c>
      <c r="AY141" s="14" t="s">
        <v>112</v>
      </c>
      <c r="BE141" s="241">
        <f>IF(N141="základná",J141,0)</f>
        <v>0</v>
      </c>
      <c r="BF141" s="241">
        <f>IF(N141="znížená",J141,0)</f>
        <v>0</v>
      </c>
      <c r="BG141" s="241">
        <f>IF(N141="zákl. prenesená",J141,0)</f>
        <v>0</v>
      </c>
      <c r="BH141" s="241">
        <f>IF(N141="zníž. prenesená",J141,0)</f>
        <v>0</v>
      </c>
      <c r="BI141" s="241">
        <f>IF(N141="nulová",J141,0)</f>
        <v>0</v>
      </c>
      <c r="BJ141" s="14" t="s">
        <v>121</v>
      </c>
      <c r="BK141" s="242">
        <f>ROUND(I141*H141,3)</f>
        <v>0</v>
      </c>
      <c r="BL141" s="14" t="s">
        <v>144</v>
      </c>
      <c r="BM141" s="240" t="s">
        <v>181</v>
      </c>
    </row>
    <row r="142" s="2" customFormat="1" ht="16.5" customHeight="1">
      <c r="A142" s="35"/>
      <c r="B142" s="36"/>
      <c r="C142" s="243" t="s">
        <v>182</v>
      </c>
      <c r="D142" s="243" t="s">
        <v>136</v>
      </c>
      <c r="E142" s="244" t="s">
        <v>183</v>
      </c>
      <c r="F142" s="245" t="s">
        <v>184</v>
      </c>
      <c r="G142" s="246" t="s">
        <v>130</v>
      </c>
      <c r="H142" s="247">
        <v>25</v>
      </c>
      <c r="I142" s="248"/>
      <c r="J142" s="247">
        <f>ROUND(I142*H142,3)</f>
        <v>0</v>
      </c>
      <c r="K142" s="249"/>
      <c r="L142" s="250"/>
      <c r="M142" s="251" t="s">
        <v>1</v>
      </c>
      <c r="N142" s="252" t="s">
        <v>40</v>
      </c>
      <c r="O142" s="88"/>
      <c r="P142" s="238">
        <f>O142*H142</f>
        <v>0</v>
      </c>
      <c r="Q142" s="238">
        <v>0.00019000000000000001</v>
      </c>
      <c r="R142" s="238">
        <f>Q142*H142</f>
        <v>0.0047499999999999999</v>
      </c>
      <c r="S142" s="238">
        <v>0</v>
      </c>
      <c r="T142" s="23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0" t="s">
        <v>149</v>
      </c>
      <c r="AT142" s="240" t="s">
        <v>136</v>
      </c>
      <c r="AU142" s="240" t="s">
        <v>121</v>
      </c>
      <c r="AY142" s="14" t="s">
        <v>112</v>
      </c>
      <c r="BE142" s="241">
        <f>IF(N142="základná",J142,0)</f>
        <v>0</v>
      </c>
      <c r="BF142" s="241">
        <f>IF(N142="znížená",J142,0)</f>
        <v>0</v>
      </c>
      <c r="BG142" s="241">
        <f>IF(N142="zákl. prenesená",J142,0)</f>
        <v>0</v>
      </c>
      <c r="BH142" s="241">
        <f>IF(N142="zníž. prenesená",J142,0)</f>
        <v>0</v>
      </c>
      <c r="BI142" s="241">
        <f>IF(N142="nulová",J142,0)</f>
        <v>0</v>
      </c>
      <c r="BJ142" s="14" t="s">
        <v>121</v>
      </c>
      <c r="BK142" s="242">
        <f>ROUND(I142*H142,3)</f>
        <v>0</v>
      </c>
      <c r="BL142" s="14" t="s">
        <v>149</v>
      </c>
      <c r="BM142" s="240" t="s">
        <v>185</v>
      </c>
    </row>
    <row r="143" s="2" customFormat="1" ht="21.75" customHeight="1">
      <c r="A143" s="35"/>
      <c r="B143" s="36"/>
      <c r="C143" s="229" t="s">
        <v>186</v>
      </c>
      <c r="D143" s="229" t="s">
        <v>116</v>
      </c>
      <c r="E143" s="230" t="s">
        <v>187</v>
      </c>
      <c r="F143" s="231" t="s">
        <v>188</v>
      </c>
      <c r="G143" s="232" t="s">
        <v>125</v>
      </c>
      <c r="H143" s="233">
        <v>9</v>
      </c>
      <c r="I143" s="234"/>
      <c r="J143" s="233">
        <f>ROUND(I143*H143,3)</f>
        <v>0</v>
      </c>
      <c r="K143" s="235"/>
      <c r="L143" s="41"/>
      <c r="M143" s="236" t="s">
        <v>1</v>
      </c>
      <c r="N143" s="237" t="s">
        <v>40</v>
      </c>
      <c r="O143" s="88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0" t="s">
        <v>144</v>
      </c>
      <c r="AT143" s="240" t="s">
        <v>116</v>
      </c>
      <c r="AU143" s="240" t="s">
        <v>121</v>
      </c>
      <c r="AY143" s="14" t="s">
        <v>112</v>
      </c>
      <c r="BE143" s="241">
        <f>IF(N143="základná",J143,0)</f>
        <v>0</v>
      </c>
      <c r="BF143" s="241">
        <f>IF(N143="znížená",J143,0)</f>
        <v>0</v>
      </c>
      <c r="BG143" s="241">
        <f>IF(N143="zákl. prenesená",J143,0)</f>
        <v>0</v>
      </c>
      <c r="BH143" s="241">
        <f>IF(N143="zníž. prenesená",J143,0)</f>
        <v>0</v>
      </c>
      <c r="BI143" s="241">
        <f>IF(N143="nulová",J143,0)</f>
        <v>0</v>
      </c>
      <c r="BJ143" s="14" t="s">
        <v>121</v>
      </c>
      <c r="BK143" s="242">
        <f>ROUND(I143*H143,3)</f>
        <v>0</v>
      </c>
      <c r="BL143" s="14" t="s">
        <v>144</v>
      </c>
      <c r="BM143" s="240" t="s">
        <v>189</v>
      </c>
    </row>
    <row r="144" s="12" customFormat="1" ht="22.8" customHeight="1">
      <c r="A144" s="12"/>
      <c r="B144" s="213"/>
      <c r="C144" s="214"/>
      <c r="D144" s="215" t="s">
        <v>73</v>
      </c>
      <c r="E144" s="227" t="s">
        <v>190</v>
      </c>
      <c r="F144" s="227" t="s">
        <v>191</v>
      </c>
      <c r="G144" s="214"/>
      <c r="H144" s="214"/>
      <c r="I144" s="217"/>
      <c r="J144" s="228">
        <f>BK144</f>
        <v>0</v>
      </c>
      <c r="K144" s="214"/>
      <c r="L144" s="219"/>
      <c r="M144" s="220"/>
      <c r="N144" s="221"/>
      <c r="O144" s="221"/>
      <c r="P144" s="222">
        <f>SUM(P145:P148)</f>
        <v>0</v>
      </c>
      <c r="Q144" s="221"/>
      <c r="R144" s="222">
        <f>SUM(R145:R148)</f>
        <v>0.0035200000000000001</v>
      </c>
      <c r="S144" s="221"/>
      <c r="T144" s="223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4" t="s">
        <v>138</v>
      </c>
      <c r="AT144" s="225" t="s">
        <v>73</v>
      </c>
      <c r="AU144" s="225" t="s">
        <v>82</v>
      </c>
      <c r="AY144" s="224" t="s">
        <v>112</v>
      </c>
      <c r="BK144" s="226">
        <f>SUM(BK145:BK148)</f>
        <v>0</v>
      </c>
    </row>
    <row r="145" s="2" customFormat="1" ht="16.5" customHeight="1">
      <c r="A145" s="35"/>
      <c r="B145" s="36"/>
      <c r="C145" s="229" t="s">
        <v>192</v>
      </c>
      <c r="D145" s="229" t="s">
        <v>116</v>
      </c>
      <c r="E145" s="230" t="s">
        <v>193</v>
      </c>
      <c r="F145" s="231" t="s">
        <v>194</v>
      </c>
      <c r="G145" s="232" t="s">
        <v>125</v>
      </c>
      <c r="H145" s="233">
        <v>2</v>
      </c>
      <c r="I145" s="234"/>
      <c r="J145" s="233">
        <f>ROUND(I145*H145,3)</f>
        <v>0</v>
      </c>
      <c r="K145" s="235"/>
      <c r="L145" s="41"/>
      <c r="M145" s="236" t="s">
        <v>1</v>
      </c>
      <c r="N145" s="237" t="s">
        <v>40</v>
      </c>
      <c r="O145" s="88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0" t="s">
        <v>144</v>
      </c>
      <c r="AT145" s="240" t="s">
        <v>116</v>
      </c>
      <c r="AU145" s="240" t="s">
        <v>121</v>
      </c>
      <c r="AY145" s="14" t="s">
        <v>112</v>
      </c>
      <c r="BE145" s="241">
        <f>IF(N145="základná",J145,0)</f>
        <v>0</v>
      </c>
      <c r="BF145" s="241">
        <f>IF(N145="znížená",J145,0)</f>
        <v>0</v>
      </c>
      <c r="BG145" s="241">
        <f>IF(N145="zákl. prenesená",J145,0)</f>
        <v>0</v>
      </c>
      <c r="BH145" s="241">
        <f>IF(N145="zníž. prenesená",J145,0)</f>
        <v>0</v>
      </c>
      <c r="BI145" s="241">
        <f>IF(N145="nulová",J145,0)</f>
        <v>0</v>
      </c>
      <c r="BJ145" s="14" t="s">
        <v>121</v>
      </c>
      <c r="BK145" s="242">
        <f>ROUND(I145*H145,3)</f>
        <v>0</v>
      </c>
      <c r="BL145" s="14" t="s">
        <v>144</v>
      </c>
      <c r="BM145" s="240" t="s">
        <v>195</v>
      </c>
    </row>
    <row r="146" s="2" customFormat="1" ht="21.75" customHeight="1">
      <c r="A146" s="35"/>
      <c r="B146" s="36"/>
      <c r="C146" s="243" t="s">
        <v>196</v>
      </c>
      <c r="D146" s="243" t="s">
        <v>136</v>
      </c>
      <c r="E146" s="244" t="s">
        <v>197</v>
      </c>
      <c r="F146" s="245" t="s">
        <v>198</v>
      </c>
      <c r="G146" s="246" t="s">
        <v>125</v>
      </c>
      <c r="H146" s="247">
        <v>2</v>
      </c>
      <c r="I146" s="248"/>
      <c r="J146" s="247">
        <f>ROUND(I146*H146,3)</f>
        <v>0</v>
      </c>
      <c r="K146" s="249"/>
      <c r="L146" s="250"/>
      <c r="M146" s="251" t="s">
        <v>1</v>
      </c>
      <c r="N146" s="252" t="s">
        <v>40</v>
      </c>
      <c r="O146" s="88"/>
      <c r="P146" s="238">
        <f>O146*H146</f>
        <v>0</v>
      </c>
      <c r="Q146" s="238">
        <v>6.0000000000000002E-05</v>
      </c>
      <c r="R146" s="238">
        <f>Q146*H146</f>
        <v>0.00012</v>
      </c>
      <c r="S146" s="238">
        <v>0</v>
      </c>
      <c r="T146" s="23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0" t="s">
        <v>149</v>
      </c>
      <c r="AT146" s="240" t="s">
        <v>136</v>
      </c>
      <c r="AU146" s="240" t="s">
        <v>121</v>
      </c>
      <c r="AY146" s="14" t="s">
        <v>112</v>
      </c>
      <c r="BE146" s="241">
        <f>IF(N146="základná",J146,0)</f>
        <v>0</v>
      </c>
      <c r="BF146" s="241">
        <f>IF(N146="znížená",J146,0)</f>
        <v>0</v>
      </c>
      <c r="BG146" s="241">
        <f>IF(N146="zákl. prenesená",J146,0)</f>
        <v>0</v>
      </c>
      <c r="BH146" s="241">
        <f>IF(N146="zníž. prenesená",J146,0)</f>
        <v>0</v>
      </c>
      <c r="BI146" s="241">
        <f>IF(N146="nulová",J146,0)</f>
        <v>0</v>
      </c>
      <c r="BJ146" s="14" t="s">
        <v>121</v>
      </c>
      <c r="BK146" s="242">
        <f>ROUND(I146*H146,3)</f>
        <v>0</v>
      </c>
      <c r="BL146" s="14" t="s">
        <v>149</v>
      </c>
      <c r="BM146" s="240" t="s">
        <v>199</v>
      </c>
    </row>
    <row r="147" s="2" customFormat="1" ht="16.5" customHeight="1">
      <c r="A147" s="35"/>
      <c r="B147" s="36"/>
      <c r="C147" s="229" t="s">
        <v>200</v>
      </c>
      <c r="D147" s="229" t="s">
        <v>116</v>
      </c>
      <c r="E147" s="230" t="s">
        <v>201</v>
      </c>
      <c r="F147" s="231" t="s">
        <v>202</v>
      </c>
      <c r="G147" s="232" t="s">
        <v>130</v>
      </c>
      <c r="H147" s="233">
        <v>85</v>
      </c>
      <c r="I147" s="234"/>
      <c r="J147" s="233">
        <f>ROUND(I147*H147,3)</f>
        <v>0</v>
      </c>
      <c r="K147" s="235"/>
      <c r="L147" s="41"/>
      <c r="M147" s="236" t="s">
        <v>1</v>
      </c>
      <c r="N147" s="237" t="s">
        <v>40</v>
      </c>
      <c r="O147" s="88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0" t="s">
        <v>144</v>
      </c>
      <c r="AT147" s="240" t="s">
        <v>116</v>
      </c>
      <c r="AU147" s="240" t="s">
        <v>121</v>
      </c>
      <c r="AY147" s="14" t="s">
        <v>112</v>
      </c>
      <c r="BE147" s="241">
        <f>IF(N147="základná",J147,0)</f>
        <v>0</v>
      </c>
      <c r="BF147" s="241">
        <f>IF(N147="znížená",J147,0)</f>
        <v>0</v>
      </c>
      <c r="BG147" s="241">
        <f>IF(N147="zákl. prenesená",J147,0)</f>
        <v>0</v>
      </c>
      <c r="BH147" s="241">
        <f>IF(N147="zníž. prenesená",J147,0)</f>
        <v>0</v>
      </c>
      <c r="BI147" s="241">
        <f>IF(N147="nulová",J147,0)</f>
        <v>0</v>
      </c>
      <c r="BJ147" s="14" t="s">
        <v>121</v>
      </c>
      <c r="BK147" s="242">
        <f>ROUND(I147*H147,3)</f>
        <v>0</v>
      </c>
      <c r="BL147" s="14" t="s">
        <v>144</v>
      </c>
      <c r="BM147" s="240" t="s">
        <v>203</v>
      </c>
    </row>
    <row r="148" s="2" customFormat="1" ht="16.5" customHeight="1">
      <c r="A148" s="35"/>
      <c r="B148" s="36"/>
      <c r="C148" s="243" t="s">
        <v>204</v>
      </c>
      <c r="D148" s="243" t="s">
        <v>136</v>
      </c>
      <c r="E148" s="244" t="s">
        <v>205</v>
      </c>
      <c r="F148" s="245" t="s">
        <v>206</v>
      </c>
      <c r="G148" s="246" t="s">
        <v>130</v>
      </c>
      <c r="H148" s="247">
        <v>85</v>
      </c>
      <c r="I148" s="248"/>
      <c r="J148" s="247">
        <f>ROUND(I148*H148,3)</f>
        <v>0</v>
      </c>
      <c r="K148" s="249"/>
      <c r="L148" s="250"/>
      <c r="M148" s="251" t="s">
        <v>1</v>
      </c>
      <c r="N148" s="252" t="s">
        <v>40</v>
      </c>
      <c r="O148" s="88"/>
      <c r="P148" s="238">
        <f>O148*H148</f>
        <v>0</v>
      </c>
      <c r="Q148" s="238">
        <v>4.0000000000000003E-05</v>
      </c>
      <c r="R148" s="238">
        <f>Q148*H148</f>
        <v>0.0034000000000000002</v>
      </c>
      <c r="S148" s="238">
        <v>0</v>
      </c>
      <c r="T148" s="23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0" t="s">
        <v>149</v>
      </c>
      <c r="AT148" s="240" t="s">
        <v>136</v>
      </c>
      <c r="AU148" s="240" t="s">
        <v>121</v>
      </c>
      <c r="AY148" s="14" t="s">
        <v>112</v>
      </c>
      <c r="BE148" s="241">
        <f>IF(N148="základná",J148,0)</f>
        <v>0</v>
      </c>
      <c r="BF148" s="241">
        <f>IF(N148="znížená",J148,0)</f>
        <v>0</v>
      </c>
      <c r="BG148" s="241">
        <f>IF(N148="zákl. prenesená",J148,0)</f>
        <v>0</v>
      </c>
      <c r="BH148" s="241">
        <f>IF(N148="zníž. prenesená",J148,0)</f>
        <v>0</v>
      </c>
      <c r="BI148" s="241">
        <f>IF(N148="nulová",J148,0)</f>
        <v>0</v>
      </c>
      <c r="BJ148" s="14" t="s">
        <v>121</v>
      </c>
      <c r="BK148" s="242">
        <f>ROUND(I148*H148,3)</f>
        <v>0</v>
      </c>
      <c r="BL148" s="14" t="s">
        <v>149</v>
      </c>
      <c r="BM148" s="240" t="s">
        <v>207</v>
      </c>
    </row>
    <row r="149" s="12" customFormat="1" ht="25.92" customHeight="1">
      <c r="A149" s="12"/>
      <c r="B149" s="213"/>
      <c r="C149" s="214"/>
      <c r="D149" s="215" t="s">
        <v>73</v>
      </c>
      <c r="E149" s="216" t="s">
        <v>208</v>
      </c>
      <c r="F149" s="216" t="s">
        <v>209</v>
      </c>
      <c r="G149" s="214"/>
      <c r="H149" s="214"/>
      <c r="I149" s="217"/>
      <c r="J149" s="218">
        <f>BK149</f>
        <v>0</v>
      </c>
      <c r="K149" s="214"/>
      <c r="L149" s="219"/>
      <c r="M149" s="220"/>
      <c r="N149" s="221"/>
      <c r="O149" s="221"/>
      <c r="P149" s="222">
        <f>SUM(P150:P151)</f>
        <v>0</v>
      </c>
      <c r="Q149" s="221"/>
      <c r="R149" s="222">
        <f>SUM(R150:R151)</f>
        <v>0</v>
      </c>
      <c r="S149" s="221"/>
      <c r="T149" s="223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4" t="s">
        <v>120</v>
      </c>
      <c r="AT149" s="225" t="s">
        <v>73</v>
      </c>
      <c r="AU149" s="225" t="s">
        <v>74</v>
      </c>
      <c r="AY149" s="224" t="s">
        <v>112</v>
      </c>
      <c r="BK149" s="226">
        <f>SUM(BK150:BK151)</f>
        <v>0</v>
      </c>
    </row>
    <row r="150" s="2" customFormat="1" ht="21.75" customHeight="1">
      <c r="A150" s="35"/>
      <c r="B150" s="36"/>
      <c r="C150" s="229" t="s">
        <v>210</v>
      </c>
      <c r="D150" s="229" t="s">
        <v>116</v>
      </c>
      <c r="E150" s="230" t="s">
        <v>211</v>
      </c>
      <c r="F150" s="231" t="s">
        <v>212</v>
      </c>
      <c r="G150" s="232" t="s">
        <v>213</v>
      </c>
      <c r="H150" s="233">
        <v>10</v>
      </c>
      <c r="I150" s="234"/>
      <c r="J150" s="233">
        <f>ROUND(I150*H150,3)</f>
        <v>0</v>
      </c>
      <c r="K150" s="235"/>
      <c r="L150" s="41"/>
      <c r="M150" s="236" t="s">
        <v>1</v>
      </c>
      <c r="N150" s="237" t="s">
        <v>40</v>
      </c>
      <c r="O150" s="88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0" t="s">
        <v>214</v>
      </c>
      <c r="AT150" s="240" t="s">
        <v>116</v>
      </c>
      <c r="AU150" s="240" t="s">
        <v>82</v>
      </c>
      <c r="AY150" s="14" t="s">
        <v>112</v>
      </c>
      <c r="BE150" s="241">
        <f>IF(N150="základná",J150,0)</f>
        <v>0</v>
      </c>
      <c r="BF150" s="241">
        <f>IF(N150="znížená",J150,0)</f>
        <v>0</v>
      </c>
      <c r="BG150" s="241">
        <f>IF(N150="zákl. prenesená",J150,0)</f>
        <v>0</v>
      </c>
      <c r="BH150" s="241">
        <f>IF(N150="zníž. prenesená",J150,0)</f>
        <v>0</v>
      </c>
      <c r="BI150" s="241">
        <f>IF(N150="nulová",J150,0)</f>
        <v>0</v>
      </c>
      <c r="BJ150" s="14" t="s">
        <v>121</v>
      </c>
      <c r="BK150" s="242">
        <f>ROUND(I150*H150,3)</f>
        <v>0</v>
      </c>
      <c r="BL150" s="14" t="s">
        <v>214</v>
      </c>
      <c r="BM150" s="240" t="s">
        <v>215</v>
      </c>
    </row>
    <row r="151" s="2" customFormat="1" ht="33" customHeight="1">
      <c r="A151" s="35"/>
      <c r="B151" s="36"/>
      <c r="C151" s="229" t="s">
        <v>216</v>
      </c>
      <c r="D151" s="229" t="s">
        <v>116</v>
      </c>
      <c r="E151" s="230" t="s">
        <v>217</v>
      </c>
      <c r="F151" s="231" t="s">
        <v>218</v>
      </c>
      <c r="G151" s="232" t="s">
        <v>213</v>
      </c>
      <c r="H151" s="233">
        <v>10</v>
      </c>
      <c r="I151" s="234"/>
      <c r="J151" s="233">
        <f>ROUND(I151*H151,3)</f>
        <v>0</v>
      </c>
      <c r="K151" s="235"/>
      <c r="L151" s="41"/>
      <c r="M151" s="253" t="s">
        <v>1</v>
      </c>
      <c r="N151" s="254" t="s">
        <v>40</v>
      </c>
      <c r="O151" s="255"/>
      <c r="P151" s="256">
        <f>O151*H151</f>
        <v>0</v>
      </c>
      <c r="Q151" s="256">
        <v>0</v>
      </c>
      <c r="R151" s="256">
        <f>Q151*H151</f>
        <v>0</v>
      </c>
      <c r="S151" s="256">
        <v>0</v>
      </c>
      <c r="T151" s="25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0" t="s">
        <v>214</v>
      </c>
      <c r="AT151" s="240" t="s">
        <v>116</v>
      </c>
      <c r="AU151" s="240" t="s">
        <v>82</v>
      </c>
      <c r="AY151" s="14" t="s">
        <v>112</v>
      </c>
      <c r="BE151" s="241">
        <f>IF(N151="základná",J151,0)</f>
        <v>0</v>
      </c>
      <c r="BF151" s="241">
        <f>IF(N151="znížená",J151,0)</f>
        <v>0</v>
      </c>
      <c r="BG151" s="241">
        <f>IF(N151="zákl. prenesená",J151,0)</f>
        <v>0</v>
      </c>
      <c r="BH151" s="241">
        <f>IF(N151="zníž. prenesená",J151,0)</f>
        <v>0</v>
      </c>
      <c r="BI151" s="241">
        <f>IF(N151="nulová",J151,0)</f>
        <v>0</v>
      </c>
      <c r="BJ151" s="14" t="s">
        <v>121</v>
      </c>
      <c r="BK151" s="242">
        <f>ROUND(I151*H151,3)</f>
        <v>0</v>
      </c>
      <c r="BL151" s="14" t="s">
        <v>214</v>
      </c>
      <c r="BM151" s="240" t="s">
        <v>219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176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/1BudiaCFdUve36uZxwN4i+Sd3zEdoRpsXzg5vIoCDJYTTbsKZ6kE7v2QZzNI6pcZwUUEERfBudFRpeUh3ymPQ==" hashValue="HvZ/a0IKL6EOlc3brUUtM6xmMVcXe3LBqJRScPTur6TkToX3hI+7J2RW/Pp/zGKNXvW425SJWceEQPi+rHd72Q==" algorithmName="SHA-512" password="CC35"/>
  <autoFilter ref="C121:K15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TONDA\Antonin</dc:creator>
  <cp:lastModifiedBy>TONDA\Antonin</cp:lastModifiedBy>
  <dcterms:created xsi:type="dcterms:W3CDTF">2020-02-20T13:37:40Z</dcterms:created>
  <dcterms:modified xsi:type="dcterms:W3CDTF">2020-02-20T13:37:42Z</dcterms:modified>
</cp:coreProperties>
</file>